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3" activeTab="3"/>
  </bookViews>
  <sheets>
    <sheet name="xlsdata" sheetId="1" r:id="rId1"/>
    <sheet name="hyvaarilalt xuuxed xugjil xamga" sheetId="2" r:id="rId2"/>
    <sheet name="umchin xariltsaa" sheetId="3" r:id="rId3"/>
    <sheet name="bieiin tamir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<sst xmlns="http://schemas.openxmlformats.org/spreadsheetml/2006/main" count="2542" uniqueCount="221">
  <si>
    <t>indice</t>
  </si>
  <si>
    <t>min_code</t>
  </si>
  <si>
    <t>pro_code</t>
  </si>
  <si>
    <t>ser_code</t>
  </si>
  <si>
    <t>prg_code</t>
  </si>
  <si>
    <t>org_code</t>
  </si>
  <si>
    <t>ded_code</t>
  </si>
  <si>
    <t>eco_code</t>
  </si>
  <si>
    <t>org_coden</t>
  </si>
  <si>
    <t xml:space="preserve">     I.  НИЙТ ЗАРЛАГА ба ЦЭВЭР ЗЭЭЛИЙН ДЇН</t>
  </si>
  <si>
    <t/>
  </si>
  <si>
    <t>1100000000</t>
  </si>
  <si>
    <t xml:space="preserve">             II.  НИЙТ ЗАРЛАГЫН ДЇН</t>
  </si>
  <si>
    <t>1200000000</t>
  </si>
  <si>
    <t xml:space="preserve">                IV. УРСГАЛ ЗАРДЛЫН ДЇН</t>
  </si>
  <si>
    <t>1300000000</t>
  </si>
  <si>
    <t xml:space="preserve">                   Татаас ба уpсгал шилжїїлэг</t>
  </si>
  <si>
    <t>1303000000</t>
  </si>
  <si>
    <t xml:space="preserve">                      Засгийн газрын дотоод шилжїїлэг</t>
  </si>
  <si>
    <t>1303020000</t>
  </si>
  <si>
    <t xml:space="preserve">                         Тєсєв хоорондын урсгал шилжїїлэг</t>
  </si>
  <si>
    <t>1303020200</t>
  </si>
  <si>
    <t xml:space="preserve">                            Тусгай зориулалтын шилжїїлэг</t>
  </si>
  <si>
    <t>1303020207</t>
  </si>
  <si>
    <t xml:space="preserve">                ЗАPДЛЫГ САНХЇЇЖЇЇЛЭХ ЭХ ЇЇСВЭР :</t>
  </si>
  <si>
    <t>6000000000</t>
  </si>
  <si>
    <t xml:space="preserve">                   Тєсвєєс санхїїжих</t>
  </si>
  <si>
    <t>6099000000</t>
  </si>
  <si>
    <t xml:space="preserve">      ЭРYYЛ МЭНДИЙН САЙД</t>
  </si>
  <si>
    <t>14</t>
  </si>
  <si>
    <t xml:space="preserve">                   II.  НИЙТ ЗАРЛАГЫН ДЇН</t>
  </si>
  <si>
    <t xml:space="preserve">                      IV. УРСГАЛ ЗАРДЛЫН ДЇН</t>
  </si>
  <si>
    <t xml:space="preserve">                         Татаас ба уpсгал шилжїїлэг</t>
  </si>
  <si>
    <t xml:space="preserve">                            Засгийн газрын дотоод шилжїїлэг</t>
  </si>
  <si>
    <t xml:space="preserve">                               Тєсєв хоорондын урсгал шилжїїлэг</t>
  </si>
  <si>
    <t xml:space="preserve">                                  Тусгай зориулалтын шилжїїлэг</t>
  </si>
  <si>
    <t xml:space="preserve">                      ЗАPДЛЫГ САНХЇЇЖЇЇЛЭХ ЭХ ЇЇСВЭР :</t>
  </si>
  <si>
    <t xml:space="preserve">                         Тєсвєєс санхїїжих</t>
  </si>
  <si>
    <t xml:space="preserve">            Эрїїл мэндийн анхан шатны тусламж їйлчилгээний тусгай зориулалтын шилжїїлэг</t>
  </si>
  <si>
    <t>10160</t>
  </si>
  <si>
    <t xml:space="preserve">                      II.  НИЙТ ЗАРЛАГЫН ДЇН</t>
  </si>
  <si>
    <t xml:space="preserve">                         IV. УРСГАЛ ЗАРДЛЫН ДЇН</t>
  </si>
  <si>
    <t xml:space="preserve">                            Татаас ба уpсгал шилжїїлэг</t>
  </si>
  <si>
    <t xml:space="preserve">                               Засгийн газрын дотоод шилжїїлэг</t>
  </si>
  <si>
    <t xml:space="preserve">                                  Тєсєв хоорондын урсгал шилжїїлэг</t>
  </si>
  <si>
    <t xml:space="preserve">                                     Тусгай зориулалтын шилжїїлэг</t>
  </si>
  <si>
    <t xml:space="preserve">                         ЗАPДЛЫГ САНХЇЇЖЇЇЛЭХ ЭХ ЇЇСВЭР :</t>
  </si>
  <si>
    <t xml:space="preserve">                            Тєсвєєс санхїїжих</t>
  </si>
  <si>
    <t xml:space="preserve">      БАРИЛГА, ХОТ БАЙГУУЛАЛТЫН САЙД</t>
  </si>
  <si>
    <t>39</t>
  </si>
  <si>
    <t xml:space="preserve">            Газрын харилцаа, кадастрын тусгай зориулалтын шилжїїлэг</t>
  </si>
  <si>
    <t>10158</t>
  </si>
  <si>
    <t xml:space="preserve">      БОЛОВСРОЛ, ШИНЖЛЭХ УХААНЫ САЙД</t>
  </si>
  <si>
    <t>40</t>
  </si>
  <si>
    <t xml:space="preserve">            Сургуулийн ємнєх боловсролын тусгай зориулалтын шилжїїлэг</t>
  </si>
  <si>
    <t>10154</t>
  </si>
  <si>
    <t xml:space="preserve">            Ерєнхий боловсролын тусгай зориулалтын шилжїїлэг</t>
  </si>
  <si>
    <t>10155</t>
  </si>
  <si>
    <t xml:space="preserve">      СОЁЛ, СПОРТ, АЯЛАЛ ЖУУЛЧЛАЛЫН САЙД</t>
  </si>
  <si>
    <t>42</t>
  </si>
  <si>
    <t xml:space="preserve">            Соёлын їйлчилгээний тусгай зориулалтын шилжїїлэг</t>
  </si>
  <si>
    <t>10156</t>
  </si>
  <si>
    <t xml:space="preserve">            Нийтийн биеийн тамирын тусгай зориулалтын шилжїїлэг</t>
  </si>
  <si>
    <t>10159</t>
  </si>
  <si>
    <t xml:space="preserve">            Соёл, нийтийн биеийн тамирын тусгай зориулалтын шилжїїлэг</t>
  </si>
  <si>
    <t>10240</t>
  </si>
  <si>
    <t xml:space="preserve">      ХЇН АМЫН ХЄГЖИЛ, НИЙГМИЙН ХАМГААЛЛЫН САЙД</t>
  </si>
  <si>
    <t>46</t>
  </si>
  <si>
    <t xml:space="preserve">            Хїїхдийн хєгжил хамгааллын їйлчилгээний тусгай зориулалтын шилжїїлэг</t>
  </si>
  <si>
    <t>10157</t>
  </si>
  <si>
    <t>2014 хуваарь</t>
  </si>
  <si>
    <t>2014 хуваарь оруулах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</si>
  <si>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</si>
  <si>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</si>
  <si>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</si>
  <si>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</si>
  <si>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</si>
  <si>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</si>
  <si>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</si>
  <si>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</si>
  <si>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</si>
  <si>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</si>
  <si>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</si>
  <si>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</si>
  <si>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>13</t>
  </si>
  <si>
    <t>Тєсвийн зарлагын 2014 оны хуваарилалт</t>
  </si>
  <si>
    <t>Хүүхдийн төлөө газар</t>
  </si>
  <si>
    <t>хүүхэд хөгжил хамгаалалын төв</t>
  </si>
  <si>
    <t xml:space="preserve">   Хїїхэд асpан хїмїїжїїлэх тєв</t>
  </si>
  <si>
    <t>нэгтгэж хийх</t>
  </si>
  <si>
    <t>Нийслэлийн Өмчийн Харилцааны газрын 2014 оны зардлын  сарын хуваарь  /тусгай/</t>
  </si>
  <si>
    <t>мян/төг</t>
  </si>
  <si>
    <t>Үзүүлэлт</t>
  </si>
  <si>
    <t>2014 II хэл УИХ11-12</t>
  </si>
  <si>
    <t>Сар</t>
  </si>
  <si>
    <t xml:space="preserve">      Улаанбаатар</t>
  </si>
  <si>
    <t xml:space="preserve">                         Бараа, їйлчилгээний зардал</t>
  </si>
  <si>
    <t xml:space="preserve">                            Цалин, хєлс болон нэмэгдэл урамшил</t>
  </si>
  <si>
    <t xml:space="preserve">                               Їндсэн цалин</t>
  </si>
  <si>
    <t xml:space="preserve">                               Гэрээт ажлын цалин</t>
  </si>
  <si>
    <t xml:space="preserve">                               Унаа, хоолны хєнгєлєлт</t>
  </si>
  <si>
    <t xml:space="preserve">                            Ажил олгогчоос нийгмийн даатгалд тєлєх шимтгэл</t>
  </si>
  <si>
    <t xml:space="preserve">                               Тэтгэвэp, тэтгэмжийн даатгалын шимтгэл</t>
  </si>
  <si>
    <t xml:space="preserve">                                  Тэтгэврийн даатгал</t>
  </si>
  <si>
    <t xml:space="preserve">                                  Тэтгэмжийн даатгал</t>
  </si>
  <si>
    <t xml:space="preserve">                                  ЇОМШ євчний даатгал</t>
  </si>
  <si>
    <t xml:space="preserve">                                  Ажилгїйдлийн даатгал</t>
  </si>
  <si>
    <t xml:space="preserve">                                  Байгууллага тєлєх ЭМД-лын хуpаамж</t>
  </si>
  <si>
    <t xml:space="preserve">                            Бараа, їйлчилгээний бусад зардал</t>
  </si>
  <si>
    <t xml:space="preserve">                               Бичиг хэрэг</t>
  </si>
  <si>
    <t xml:space="preserve">                               Тээвэр (шатахуун)</t>
  </si>
  <si>
    <t xml:space="preserve">                               Шуудан, холбоо</t>
  </si>
  <si>
    <t xml:space="preserve">                               Дотоод албан томилолт</t>
  </si>
  <si>
    <t xml:space="preserve">                               Эд хогшил худалдан авах</t>
  </si>
  <si>
    <t xml:space="preserve">                                  Бага їнэтэй, тїргэн элэгдэх зїйлс</t>
  </si>
  <si>
    <t xml:space="preserve">                               Урсгал засвар</t>
  </si>
  <si>
    <t xml:space="preserve">                               Тєлбєр хураамж болон бусад зардал</t>
  </si>
  <si>
    <t xml:space="preserve">                               Байрны тїрээсийн хєлс</t>
  </si>
  <si>
    <t xml:space="preserve">                               Сургалт, хурал, зєвлєгєєний зардал</t>
  </si>
  <si>
    <t xml:space="preserve">                                  Сургалт, семинар зохион байгуулах зардал</t>
  </si>
  <si>
    <t xml:space="preserve">                               Бусдаар гїйцэтгїїлсэн ажил, їйлчилгээний хєлс, тєлбєр хураамж</t>
  </si>
  <si>
    <t xml:space="preserve">                                  Тєрийн ємнєєс гїйцэтгїїлсэн ажил їйлчилгээ</t>
  </si>
  <si>
    <t xml:space="preserve">                               Улсын мэдээллийн маягт бэлтгэх</t>
  </si>
  <si>
    <t xml:space="preserve">                            Єрх гэрт олгох шилжїїлэг</t>
  </si>
  <si>
    <t xml:space="preserve">                               Ажил олгогчоос олгох тэтгэмж, нэг удаагийн урамшуулал, дэмжлэг</t>
  </si>
  <si>
    <t xml:space="preserve">                                  Тэтгэвэрт гарахад нь олгох нэг удаагийн мєнгєн тэтгэмж</t>
  </si>
  <si>
    <t xml:space="preserve">                                  Нэг удаагийн буцалтгїй тусламж</t>
  </si>
  <si>
    <t xml:space="preserve">                                  Ээлжийн амралтаар нутаг явах унааны зардал</t>
  </si>
  <si>
    <t xml:space="preserve">                         Тусгай зориулалтын шилжїїлгээс санхїїжих</t>
  </si>
  <si>
    <t xml:space="preserve">                      БАЙГУУЛЛАГЫН ТОО</t>
  </si>
  <si>
    <t xml:space="preserve">                         Тєсвийн байгууллага</t>
  </si>
  <si>
    <t xml:space="preserve">                      АЖИЛЛАГСАД БЇГД</t>
  </si>
  <si>
    <t xml:space="preserve">                         Удирдах ажилтан</t>
  </si>
  <si>
    <t xml:space="preserve">                         Гїйцэтгэх ажилтан</t>
  </si>
  <si>
    <t xml:space="preserve">                         Їйлчлэх ажилтан</t>
  </si>
  <si>
    <t xml:space="preserve">                         Гэрээт ажилтан</t>
  </si>
  <si>
    <t>НБТСГ болон Хороод 2014 төсвийн хуваарь</t>
  </si>
  <si>
    <t>УБ.  Соёл, спорт, аялал жуулчлалын газар/ 
Нийслэлийн биеийн тамирын газар</t>
  </si>
  <si>
    <t>II.  НИЙТ ЗАРЛАГЫН ДҮН</t>
  </si>
  <si>
    <t xml:space="preserve">    IV. УРСГАЛ ЗАРДЛЫН ДҮН</t>
  </si>
  <si>
    <t xml:space="preserve">      Бараа, үйлчилгээний зардал</t>
  </si>
  <si>
    <t xml:space="preserve">      Цалин, хөлс болон нэмэгдэл урамшил</t>
  </si>
  <si>
    <t xml:space="preserve">      Үндсэн цалин</t>
  </si>
  <si>
    <t xml:space="preserve">      Ажил олгогчоос нийгмийн даатгалд 
        төлөх шимтгэл</t>
  </si>
  <si>
    <t xml:space="preserve">     Тэтгэвэp, тэтгэмжийн даатгалын шимтгэл</t>
  </si>
  <si>
    <t xml:space="preserve">     Тэтгэврийн даатгал</t>
  </si>
  <si>
    <t xml:space="preserve">     Тэтгэмжийн даатгал</t>
  </si>
  <si>
    <t xml:space="preserve">     ҮОМШ өвчний даатгал</t>
  </si>
  <si>
    <t xml:space="preserve">     Ажилгүйдлийн даатгал</t>
  </si>
  <si>
    <t xml:space="preserve">     Байгууллага төлөх ЭМД-лын хуpаамж</t>
  </si>
  <si>
    <t xml:space="preserve">     Бараа, үйлчилгээний бусад зардал</t>
  </si>
  <si>
    <t xml:space="preserve">     Бичиг хэрэг</t>
  </si>
  <si>
    <t xml:space="preserve">      Гэрэл цахилгаан</t>
  </si>
  <si>
    <t xml:space="preserve">      Түлш, халаалт</t>
  </si>
  <si>
    <t xml:space="preserve">     Тээвэр (шатахуун)</t>
  </si>
  <si>
    <t xml:space="preserve">      Шуудан, холбоо</t>
  </si>
  <si>
    <t xml:space="preserve">      Цэвэр, бохир ус</t>
  </si>
  <si>
    <t xml:space="preserve">      Дотоод албан томилолт</t>
  </si>
  <si>
    <t xml:space="preserve">      Ном, хэвлэл авах</t>
  </si>
  <si>
    <t xml:space="preserve">       Эд хогшил худалдан авах</t>
  </si>
  <si>
    <t xml:space="preserve">       Тавилга</t>
  </si>
  <si>
    <t xml:space="preserve">       Нормын хувцас, зөөөлөн эдлэл</t>
  </si>
  <si>
    <t xml:space="preserve">       Урсгал засвар</t>
  </si>
  <si>
    <t xml:space="preserve">       Биеийн тамирын уралдаан, тэмцээн</t>
  </si>
  <si>
    <t xml:space="preserve">       Байрны түрээсийн хөлс</t>
  </si>
  <si>
    <t xml:space="preserve">       Бусдаар гүйцэтгүүлсэн ажил, 
        үйлчилгээний хөлс, төлбөр хураамж</t>
  </si>
  <si>
    <t xml:space="preserve">       Мэдээллийн технологийн үйлчилгээний 
       хөлс</t>
  </si>
  <si>
    <t xml:space="preserve">      Банк, санхүүгийн байгууллагын 
       үйлчилгээний хураамж</t>
  </si>
  <si>
    <t xml:space="preserve">       Аудит, зэрэглэл тогтоох үйлчилгээний 
       хөлс (дотоод)</t>
  </si>
  <si>
    <t xml:space="preserve">     Хог хаягдал устгах, ариутгал, цэвэрлэгээ</t>
  </si>
  <si>
    <t xml:space="preserve">     Татаас ба уpсгал шилжүүлэг</t>
  </si>
  <si>
    <t xml:space="preserve">    Өрх гэрт олгох шилжүүлэг</t>
  </si>
  <si>
    <t xml:space="preserve">    Ажил олгогчоос олгох тэтгэмж, 
    нэг удаагийн урамшуулал, дэмжлэг</t>
  </si>
  <si>
    <t xml:space="preserve">     Нэг удаагийн буцалтгүй тусламж</t>
  </si>
  <si>
    <t xml:space="preserve">     Төлбөр, хураамж</t>
  </si>
  <si>
    <t xml:space="preserve">      Газрын төлбөр</t>
  </si>
  <si>
    <t xml:space="preserve">      Тээврийн хэрэгслийн татвар</t>
  </si>
  <si>
    <t>ЗАPДЛЫГ САНХҮҮЖҮҮЛЭХ ЭХ ҮҮСВЭР :</t>
  </si>
  <si>
    <t xml:space="preserve">    Үндсэн үйл ажиллагааны орлогоос 
      санхүүжих</t>
  </si>
  <si>
    <t xml:space="preserve">   Тусгай зориулалтын шилжүүлгээс 
      санхүүжих</t>
  </si>
  <si>
    <t xml:space="preserve">    БАЙГУУЛЛАГЫН ТОО</t>
  </si>
  <si>
    <t xml:space="preserve">    Төсвийн байгууллага</t>
  </si>
  <si>
    <t xml:space="preserve">     АЖИЛЛАГСАД БҮГД</t>
  </si>
  <si>
    <t xml:space="preserve">     Удирдах ажилтан</t>
  </si>
  <si>
    <t xml:space="preserve">     Гүйцэтгэх ажилтан</t>
  </si>
  <si>
    <t xml:space="preserve">     Үйлчлэх ажилтан</t>
  </si>
  <si>
    <t>НБТСГ</t>
  </si>
  <si>
    <t>БГД  БТСХороо</t>
  </si>
  <si>
    <t>СБД  БТСХороо</t>
  </si>
  <si>
    <t>БЗД  БТСХороо</t>
  </si>
  <si>
    <t>ЧД  БТСХороо</t>
  </si>
  <si>
    <t>ХУД  БТСХороо</t>
  </si>
  <si>
    <t>СХД  БТСХороо</t>
  </si>
  <si>
    <t>БНД  БТСХороо</t>
  </si>
  <si>
    <t>НД  БТСХороо</t>
  </si>
  <si>
    <t>БХД  БТСХороо</t>
  </si>
  <si>
    <t>Дарга</t>
  </si>
  <si>
    <t>Ж.Ганболд</t>
  </si>
  <si>
    <t>Нягтлан бодогч</t>
  </si>
  <si>
    <t>О.Эрдэнэцэцэг</t>
  </si>
  <si>
    <t>Ажил олгогчоос шимтгэл</t>
  </si>
  <si>
    <t>үндсэн ү/а орлогоос</t>
  </si>
  <si>
    <t>Тусгай зориулалтын шил</t>
  </si>
  <si>
    <t xml:space="preserve">       Мэдээллийн технологийн үйлчилгээний хөлс</t>
  </si>
  <si>
    <t xml:space="preserve">       Мэдээллийн технологийн     
        үйлчилгээний хөлс</t>
  </si>
  <si>
    <t xml:space="preserve">       Банк, санхүүгийн байгууллагын 
       үйлчилгээний хураамж</t>
  </si>
  <si>
    <t xml:space="preserve">       Аудит, зэрэглэл тогтоох 
        үйлчилгээний хөлс (дотоод)</t>
  </si>
  <si>
    <t>УБ.  ССАЖуулчлалын газар/ 
Нийслэлийн Биеийн тамирын газар</t>
  </si>
  <si>
    <t>Хог хаягдал устгах, ариутгал, цэвэрлэгээ</t>
  </si>
  <si>
    <t>Тэтгэвэp, тэтгэмжийн даатгалын шимтгэл</t>
  </si>
  <si>
    <t>Ажил олгогчоос нийгмийн даатгалд төлөх шимтгэл</t>
  </si>
  <si>
    <t>Мэдээллийн технологийн үйлчилгээний хөлс</t>
  </si>
  <si>
    <t>Банк, санхүүгийн байгууллагын үйлчилгээний хураамж</t>
  </si>
  <si>
    <t>Үндсэн үйл ажиллагааны орлогоос санхүүжих</t>
  </si>
  <si>
    <t>Тусгай зориулалтын шилжүүлгээс санхүүжих</t>
  </si>
  <si>
    <t>Аудит, зэрэглэл тогтоох үйлчилгээний хөлс (дотоод)</t>
  </si>
  <si>
    <t xml:space="preserve">    Үндсэн үйл ажиллагааны орлогоос санхүүжих</t>
  </si>
  <si>
    <t xml:space="preserve">   Тусгай зориулалтын шилжүүлгээс санхүүжих</t>
  </si>
  <si>
    <t>Бусдаар гүйцэтгүүлсэн ажил, үйлчилгээний хөлс, төлбөр хураамж</t>
  </si>
  <si>
    <t xml:space="preserve">      ТАНИЛЦСАН: НБТСГ-ЫН ДАРГА                                                                      Ж.ГАНБОЛД</t>
  </si>
  <si>
    <t xml:space="preserve">      ХЯНАСАН:  АХЛАХ НЯГТЛАН БОДОГЧ                                                            О.ЭРДЭНЭЦЭЦЭГ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</si>
</sst>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-* #,##0.0_₮_-;\-* #,##0.0_₮_-;_-* &quot;-&quot;??_₮_-;_-@_-"/>
    <numFmt numFmtId="167" formatCode="0.0"/>
    <numFmt numFmtId="168" formatCode="0.000"/>
    <numFmt numFmtId="169" formatCode="_-* #,##0.0_₮_-;\-* #,##0.0_₮_-;_-* &quot;-&quot;?_₮_-;_-@_-"/>
    <numFmt numFmtId="170" formatCode="0.0%"/>
    <numFmt numFmtId="171" formatCode="_-* #,##0.0_-;\-* #,##0.0_-;_-* &quot;-&quot;??_-;_-@_-"/>
    <numFmt numFmtId="172" formatCode="_(* #,##0_);_(* \(#,##0\);_(* &quot;-&quot;??_);_(@_)"/>
    <numFmt numFmtId="173" formatCode="_-* #,##0_₮_-;\-* #,##0_₮_-;_-* &quot;-&quot;?_₮_-;_-@_-"/>
    <numFmt numFmtId="174" formatCode="_(* #,##0.0_);_(* \(#,##0.0\);_(* &quot;-&quot;?_);_(@_)"/>
    <numFmt numFmtId="175" formatCode="_-* #,##0.00_₮_-;\-* #,##0.00_₮_-;_-* &quot;-&quot;?_₮_-;_-@_-"/>
    <numFmt numFmtId="176" formatCode="_-* #,##0_₮_-;\-* #,##0_₮_-;_-* &quot;-&quot;??_₮_-;_-@_-"/>
    <numFmt numFmtId="177" formatCode="0.000%"/>
    <numFmt numFmtId="178" formatCode="yyyy/mm/dd\ h:mm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FBMOArial"/>
      <family val="2"/>
    </font>
    <font>
      <b/>
      <sz val="10"/>
      <name val="Arial"/>
      <family val="2"/>
    </font>
    <font>
      <b/>
      <sz val="8"/>
      <name val="Arial Mon"/>
      <family val="2"/>
    </font>
    <font>
      <b/>
      <sz val="8"/>
      <name val="FBMOArial"/>
      <family val="2"/>
    </font>
    <font>
      <b/>
      <sz val="11"/>
      <name val="Arial"/>
      <family val="2"/>
    </font>
    <font>
      <b/>
      <sz val="10"/>
      <name val="Arial Mon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Mon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FBMOArial"/>
      <family val="2"/>
    </font>
    <font>
      <b/>
      <sz val="9"/>
      <color indexed="8"/>
      <name val="Arial Mon"/>
      <family val="2"/>
    </font>
    <font>
      <sz val="8"/>
      <color indexed="8"/>
      <name val="Arial"/>
      <family val="2"/>
    </font>
    <font>
      <sz val="8"/>
      <color indexed="8"/>
      <name val="FBMO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FBMOArial"/>
      <family val="2"/>
    </font>
    <font>
      <b/>
      <sz val="9"/>
      <color theme="1"/>
      <name val="Arial Mon"/>
      <family val="2"/>
    </font>
    <font>
      <sz val="8"/>
      <color theme="1"/>
      <name val="Arial"/>
      <family val="2"/>
    </font>
    <font>
      <sz val="8"/>
      <color theme="1"/>
      <name val="FBMO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 quotePrefix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 quotePrefix="1">
      <alignment/>
    </xf>
    <xf numFmtId="164" fontId="52" fillId="34" borderId="10" xfId="0" applyNumberFormat="1" applyFont="1" applyFill="1" applyBorder="1" applyAlignment="1">
      <alignment horizontal="right"/>
    </xf>
    <xf numFmtId="164" fontId="3" fillId="34" borderId="10" xfId="0" applyNumberFormat="1" applyFont="1" applyFill="1" applyBorder="1" applyAlignment="1">
      <alignment/>
    </xf>
    <xf numFmtId="165" fontId="0" fillId="34" borderId="10" xfId="42" applyNumberFormat="1" applyFont="1" applyFill="1" applyBorder="1" applyAlignment="1">
      <alignment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166" fontId="53" fillId="0" borderId="10" xfId="42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0" fontId="0" fillId="0" borderId="10" xfId="67" applyNumberFormat="1" applyFont="1" applyBorder="1" applyAlignment="1">
      <alignment/>
    </xf>
    <xf numFmtId="4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10" fontId="0" fillId="35" borderId="10" xfId="67" applyNumberFormat="1" applyFont="1" applyFill="1" applyBorder="1" applyAlignment="1">
      <alignment/>
    </xf>
    <xf numFmtId="165" fontId="0" fillId="35" borderId="10" xfId="42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 horizontal="right"/>
    </xf>
    <xf numFmtId="165" fontId="0" fillId="35" borderId="10" xfId="0" applyNumberFormat="1" applyFill="1" applyBorder="1" applyAlignment="1">
      <alignment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0" fillId="0" borderId="12" xfId="0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8" fillId="0" borderId="10" xfId="59" applyFont="1" applyBorder="1" applyAlignment="1">
      <alignment vertical="center"/>
      <protection/>
    </xf>
    <xf numFmtId="164" fontId="8" fillId="0" borderId="10" xfId="59" applyNumberFormat="1" applyFont="1" applyBorder="1" applyAlignment="1">
      <alignment horizontal="right" vertical="center"/>
      <protection/>
    </xf>
    <xf numFmtId="164" fontId="55" fillId="35" borderId="10" xfId="0" applyNumberFormat="1" applyFont="1" applyFill="1" applyBorder="1" applyAlignment="1">
      <alignment horizontal="right"/>
    </xf>
    <xf numFmtId="164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8" fillId="36" borderId="10" xfId="59" applyFont="1" applyFill="1" applyBorder="1" applyAlignment="1">
      <alignment vertical="center"/>
      <protection/>
    </xf>
    <xf numFmtId="164" fontId="8" fillId="36" borderId="10" xfId="59" applyNumberFormat="1" applyFont="1" applyFill="1" applyBorder="1" applyAlignment="1">
      <alignment horizontal="right" vertical="center"/>
      <protection/>
    </xf>
    <xf numFmtId="164" fontId="55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0" fontId="0" fillId="0" borderId="0" xfId="67" applyNumberFormat="1" applyFont="1" applyAlignment="1">
      <alignment/>
    </xf>
    <xf numFmtId="165" fontId="56" fillId="35" borderId="10" xfId="42" applyNumberFormat="1" applyFont="1" applyFill="1" applyBorder="1" applyAlignment="1">
      <alignment horizontal="center" vertical="center" wrapText="1"/>
    </xf>
    <xf numFmtId="165" fontId="8" fillId="0" borderId="0" xfId="42" applyNumberFormat="1" applyFont="1" applyAlignment="1">
      <alignment/>
    </xf>
    <xf numFmtId="165" fontId="56" fillId="35" borderId="10" xfId="42" applyNumberFormat="1" applyFont="1" applyFill="1" applyBorder="1" applyAlignment="1">
      <alignment horizontal="right" vertical="center"/>
    </xf>
    <xf numFmtId="172" fontId="54" fillId="0" borderId="10" xfId="42" applyNumberFormat="1" applyFont="1" applyBorder="1" applyAlignment="1">
      <alignment horizontal="center" vertical="center"/>
    </xf>
    <xf numFmtId="165" fontId="54" fillId="0" borderId="0" xfId="42" applyNumberFormat="1" applyFont="1" applyAlignment="1">
      <alignment/>
    </xf>
    <xf numFmtId="165" fontId="8" fillId="0" borderId="10" xfId="42" applyNumberFormat="1" applyFont="1" applyBorder="1" applyAlignment="1">
      <alignment/>
    </xf>
    <xf numFmtId="165" fontId="8" fillId="0" borderId="10" xfId="42" applyNumberFormat="1" applyFont="1" applyBorder="1" applyAlignment="1">
      <alignment horizontal="right" vertical="center"/>
    </xf>
    <xf numFmtId="165" fontId="54" fillId="0" borderId="10" xfId="42" applyNumberFormat="1" applyFont="1" applyBorder="1" applyAlignment="1">
      <alignment horizontal="right" vertical="center"/>
    </xf>
    <xf numFmtId="165" fontId="8" fillId="0" borderId="10" xfId="42" applyNumberFormat="1" applyFont="1" applyBorder="1" applyAlignment="1">
      <alignment vertical="center" wrapText="1"/>
    </xf>
    <xf numFmtId="165" fontId="8" fillId="0" borderId="10" xfId="42" applyNumberFormat="1" applyFont="1" applyBorder="1" applyAlignment="1">
      <alignment wrapText="1"/>
    </xf>
    <xf numFmtId="165" fontId="11" fillId="0" borderId="10" xfId="42" applyNumberFormat="1" applyFont="1" applyBorder="1" applyAlignment="1">
      <alignment wrapText="1"/>
    </xf>
    <xf numFmtId="165" fontId="11" fillId="0" borderId="10" xfId="42" applyNumberFormat="1" applyFont="1" applyBorder="1" applyAlignment="1">
      <alignment horizontal="right" vertical="center"/>
    </xf>
    <xf numFmtId="165" fontId="57" fillId="0" borderId="10" xfId="42" applyNumberFormat="1" applyFont="1" applyBorder="1" applyAlignment="1">
      <alignment horizontal="right" vertical="center"/>
    </xf>
    <xf numFmtId="165" fontId="57" fillId="0" borderId="0" xfId="42" applyNumberFormat="1" applyFont="1" applyAlignment="1">
      <alignment/>
    </xf>
    <xf numFmtId="165" fontId="54" fillId="0" borderId="0" xfId="42" applyNumberFormat="1" applyFont="1" applyAlignment="1">
      <alignment vertical="center"/>
    </xf>
    <xf numFmtId="165" fontId="54" fillId="0" borderId="0" xfId="42" applyNumberFormat="1" applyFont="1" applyAlignment="1">
      <alignment horizontal="right" vertical="center"/>
    </xf>
    <xf numFmtId="165" fontId="54" fillId="35" borderId="10" xfId="42" applyNumberFormat="1" applyFont="1" applyFill="1" applyBorder="1" applyAlignment="1">
      <alignment vertical="center"/>
    </xf>
    <xf numFmtId="165" fontId="54" fillId="0" borderId="10" xfId="42" applyNumberFormat="1" applyFont="1" applyBorder="1" applyAlignment="1">
      <alignment vertical="center"/>
    </xf>
    <xf numFmtId="165" fontId="8" fillId="35" borderId="10" xfId="42" applyNumberFormat="1" applyFont="1" applyFill="1" applyBorder="1" applyAlignment="1">
      <alignment/>
    </xf>
    <xf numFmtId="165" fontId="54" fillId="35" borderId="10" xfId="42" applyNumberFormat="1" applyFont="1" applyFill="1" applyBorder="1" applyAlignment="1">
      <alignment horizontal="right" vertical="center"/>
    </xf>
    <xf numFmtId="165" fontId="54" fillId="35" borderId="0" xfId="42" applyNumberFormat="1" applyFont="1" applyFill="1" applyAlignment="1">
      <alignment/>
    </xf>
    <xf numFmtId="165" fontId="8" fillId="35" borderId="0" xfId="42" applyNumberFormat="1" applyFont="1" applyFill="1" applyAlignment="1">
      <alignment/>
    </xf>
    <xf numFmtId="165" fontId="8" fillId="0" borderId="0" xfId="42" applyNumberFormat="1" applyFont="1" applyAlignment="1">
      <alignment horizontal="right"/>
    </xf>
    <xf numFmtId="165" fontId="56" fillId="0" borderId="10" xfId="42" applyNumberFormat="1" applyFont="1" applyBorder="1" applyAlignment="1">
      <alignment horizontal="right" vertical="center"/>
    </xf>
    <xf numFmtId="165" fontId="8" fillId="34" borderId="10" xfId="42" applyNumberFormat="1" applyFont="1" applyFill="1" applyBorder="1" applyAlignment="1">
      <alignment/>
    </xf>
    <xf numFmtId="165" fontId="54" fillId="34" borderId="10" xfId="42" applyNumberFormat="1" applyFont="1" applyFill="1" applyBorder="1" applyAlignment="1">
      <alignment vertical="center"/>
    </xf>
    <xf numFmtId="165" fontId="54" fillId="34" borderId="10" xfId="42" applyNumberFormat="1" applyFont="1" applyFill="1" applyBorder="1" applyAlignment="1">
      <alignment horizontal="right" vertical="center"/>
    </xf>
    <xf numFmtId="165" fontId="54" fillId="34" borderId="0" xfId="42" applyNumberFormat="1" applyFont="1" applyFill="1" applyAlignment="1">
      <alignment/>
    </xf>
    <xf numFmtId="165" fontId="8" fillId="34" borderId="0" xfId="42" applyNumberFormat="1" applyFont="1" applyFill="1" applyAlignment="1">
      <alignment/>
    </xf>
    <xf numFmtId="165" fontId="57" fillId="0" borderId="11" xfId="42" applyNumberFormat="1" applyFont="1" applyBorder="1" applyAlignment="1">
      <alignment horizontal="center"/>
    </xf>
    <xf numFmtId="165" fontId="57" fillId="0" borderId="11" xfId="42" applyNumberFormat="1" applyFont="1" applyBorder="1" applyAlignment="1">
      <alignment horizontal="center"/>
    </xf>
    <xf numFmtId="165" fontId="8" fillId="0" borderId="0" xfId="42" applyNumberFormat="1" applyFont="1" applyAlignment="1">
      <alignment horizontal="left"/>
    </xf>
    <xf numFmtId="165" fontId="8" fillId="0" borderId="10" xfId="42" applyNumberFormat="1" applyFont="1" applyBorder="1" applyAlignment="1">
      <alignment vertical="center"/>
    </xf>
    <xf numFmtId="165" fontId="8" fillId="0" borderId="10" xfId="42" applyNumberFormat="1" applyFont="1" applyBorder="1" applyAlignment="1">
      <alignment horizontal="left" vertical="center"/>
    </xf>
    <xf numFmtId="165" fontId="11" fillId="0" borderId="10" xfId="42" applyNumberFormat="1" applyFont="1" applyBorder="1" applyAlignment="1">
      <alignment vertical="center" wrapText="1"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Border="1" applyAlignment="1">
      <alignment horizontal="right" vertical="center"/>
    </xf>
    <xf numFmtId="165" fontId="54" fillId="0" borderId="0" xfId="42" applyNumberFormat="1" applyFont="1" applyBorder="1" applyAlignment="1">
      <alignment horizontal="right" vertical="center"/>
    </xf>
    <xf numFmtId="165" fontId="8" fillId="0" borderId="13" xfId="42" applyNumberFormat="1" applyFont="1" applyBorder="1" applyAlignment="1">
      <alignment vertical="center"/>
    </xf>
    <xf numFmtId="165" fontId="8" fillId="0" borderId="0" xfId="42" applyNumberFormat="1" applyFont="1" applyBorder="1" applyAlignment="1">
      <alignment vertical="center"/>
    </xf>
    <xf numFmtId="165" fontId="8" fillId="0" borderId="0" xfId="42" applyNumberFormat="1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57" fillId="0" borderId="0" xfId="42" applyNumberFormat="1" applyFont="1" applyBorder="1" applyAlignment="1">
      <alignment horizontal="center"/>
    </xf>
    <xf numFmtId="165" fontId="57" fillId="0" borderId="11" xfId="42" applyNumberFormat="1" applyFont="1" applyBorder="1" applyAlignment="1">
      <alignment horizontal="center"/>
    </xf>
    <xf numFmtId="165" fontId="8" fillId="0" borderId="0" xfId="42" applyNumberFormat="1" applyFont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rmal 2 10" xfId="60"/>
    <cellStyle name="Normal 2 116" xfId="61"/>
    <cellStyle name="Normal 2 2" xfId="62"/>
    <cellStyle name="Normal 216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zoomScalePageLayoutView="0" workbookViewId="0" topLeftCell="B1">
      <selection activeCell="B14" sqref="B14:O14"/>
    </sheetView>
  </sheetViews>
  <sheetFormatPr defaultColWidth="9.140625" defaultRowHeight="12.75"/>
  <cols>
    <col min="1" max="1" width="46.8515625" style="1" customWidth="1"/>
    <col min="2" max="2" width="13.57421875" style="2" customWidth="1"/>
    <col min="3" max="3" width="10.421875" style="2" customWidth="1"/>
    <col min="4" max="4" width="11.57421875" style="2" customWidth="1"/>
    <col min="5" max="5" width="10.28125" style="2" customWidth="1"/>
    <col min="6" max="6" width="11.28125" style="2" customWidth="1"/>
    <col min="7" max="7" width="10.421875" style="2" customWidth="1"/>
    <col min="8" max="8" width="11.28125" style="2" customWidth="1"/>
    <col min="9" max="10" width="10.7109375" style="2" customWidth="1"/>
    <col min="11" max="11" width="10.421875" style="2" customWidth="1"/>
    <col min="12" max="13" width="11.00390625" style="2" customWidth="1"/>
    <col min="14" max="14" width="10.8515625" style="2" customWidth="1"/>
    <col min="15" max="15" width="11.8515625" style="2" customWidth="1"/>
    <col min="16" max="16384" width="9.140625" style="1" customWidth="1"/>
  </cols>
  <sheetData>
    <row r="1" ht="11.25">
      <c r="A1" s="1" t="s">
        <v>85</v>
      </c>
    </row>
    <row r="3" spans="1:15" ht="11.25">
      <c r="A3" s="8"/>
      <c r="B3" s="9" t="s">
        <v>70</v>
      </c>
      <c r="C3" s="9" t="s">
        <v>72</v>
      </c>
      <c r="D3" s="9" t="s">
        <v>73</v>
      </c>
      <c r="E3" s="9" t="s">
        <v>74</v>
      </c>
      <c r="F3" s="9" t="s">
        <v>75</v>
      </c>
      <c r="G3" s="9" t="s">
        <v>76</v>
      </c>
      <c r="H3" s="9" t="s">
        <v>77</v>
      </c>
      <c r="I3" s="9" t="s">
        <v>78</v>
      </c>
      <c r="J3" s="9" t="s">
        <v>79</v>
      </c>
      <c r="K3" s="9" t="s">
        <v>80</v>
      </c>
      <c r="L3" s="9" t="s">
        <v>81</v>
      </c>
      <c r="M3" s="9" t="s">
        <v>82</v>
      </c>
      <c r="N3" s="9" t="s">
        <v>83</v>
      </c>
      <c r="O3" s="9" t="s">
        <v>84</v>
      </c>
    </row>
    <row r="4" spans="1:15" s="3" customFormat="1" ht="11.25">
      <c r="A4" s="10"/>
      <c r="B4" s="11" t="s">
        <v>10</v>
      </c>
      <c r="C4" s="11" t="s">
        <v>10</v>
      </c>
      <c r="D4" s="11" t="s">
        <v>10</v>
      </c>
      <c r="E4" s="11" t="s">
        <v>10</v>
      </c>
      <c r="F4" s="11" t="s">
        <v>10</v>
      </c>
      <c r="G4" s="11" t="s">
        <v>10</v>
      </c>
      <c r="H4" s="11" t="s">
        <v>10</v>
      </c>
      <c r="I4" s="11" t="s">
        <v>10</v>
      </c>
      <c r="J4" s="11" t="s">
        <v>10</v>
      </c>
      <c r="K4" s="11" t="s">
        <v>10</v>
      </c>
      <c r="L4" s="11" t="s">
        <v>10</v>
      </c>
      <c r="M4" s="11" t="s">
        <v>10</v>
      </c>
      <c r="N4" s="11" t="s">
        <v>10</v>
      </c>
      <c r="O4" s="11" t="s">
        <v>10</v>
      </c>
    </row>
    <row r="5" spans="1:23" s="3" customFormat="1" ht="11.25">
      <c r="A5" s="10" t="s">
        <v>0</v>
      </c>
      <c r="B5" s="11" t="s">
        <v>71</v>
      </c>
      <c r="C5" s="11" t="s">
        <v>10</v>
      </c>
      <c r="D5" s="11" t="s">
        <v>10</v>
      </c>
      <c r="E5" s="11" t="s">
        <v>10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1" t="s">
        <v>10</v>
      </c>
      <c r="O5" s="11" t="s">
        <v>10</v>
      </c>
      <c r="P5" s="3" t="s">
        <v>1</v>
      </c>
      <c r="Q5" s="3" t="s">
        <v>2</v>
      </c>
      <c r="R5" s="3" t="s">
        <v>3</v>
      </c>
      <c r="S5" s="3" t="s">
        <v>4</v>
      </c>
      <c r="T5" s="3" t="s">
        <v>5</v>
      </c>
      <c r="U5" s="3" t="s">
        <v>6</v>
      </c>
      <c r="V5" s="3" t="s">
        <v>7</v>
      </c>
      <c r="W5" s="3" t="s">
        <v>8</v>
      </c>
    </row>
    <row r="6" spans="1:23" s="3" customFormat="1" ht="11.25">
      <c r="A6" s="5" t="s">
        <v>9</v>
      </c>
      <c r="B6" s="6">
        <v>243477120.7</v>
      </c>
      <c r="C6" s="6">
        <v>24346260.9</v>
      </c>
      <c r="D6" s="6">
        <v>21981770.7</v>
      </c>
      <c r="E6" s="6">
        <v>19638465</v>
      </c>
      <c r="F6" s="6">
        <v>19100530.7</v>
      </c>
      <c r="G6" s="6">
        <v>30532007.1</v>
      </c>
      <c r="H6" s="6">
        <v>20148253.8</v>
      </c>
      <c r="I6" s="6">
        <v>8305804</v>
      </c>
      <c r="J6" s="6">
        <v>10177134.5</v>
      </c>
      <c r="K6" s="6">
        <v>25145736.7</v>
      </c>
      <c r="L6" s="6">
        <v>21560203.3</v>
      </c>
      <c r="M6" s="6">
        <v>21467732.2</v>
      </c>
      <c r="N6" s="6">
        <v>10853203</v>
      </c>
      <c r="O6" s="6">
        <v>10220018.8</v>
      </c>
      <c r="P6" s="3" t="s">
        <v>10</v>
      </c>
      <c r="Q6" s="3" t="s">
        <v>10</v>
      </c>
      <c r="R6" s="3" t="s">
        <v>10</v>
      </c>
      <c r="S6" s="3" t="s">
        <v>10</v>
      </c>
      <c r="T6" s="3" t="s">
        <v>10</v>
      </c>
      <c r="U6" s="3" t="s">
        <v>10</v>
      </c>
      <c r="V6" s="3" t="s">
        <v>11</v>
      </c>
      <c r="W6" s="3" t="s">
        <v>10</v>
      </c>
    </row>
    <row r="7" spans="1:23" s="3" customFormat="1" ht="11.25">
      <c r="A7" s="5" t="s">
        <v>12</v>
      </c>
      <c r="B7" s="6">
        <v>243477120.7</v>
      </c>
      <c r="C7" s="6">
        <v>24346260.9</v>
      </c>
      <c r="D7" s="6">
        <v>21981770.7</v>
      </c>
      <c r="E7" s="6">
        <v>19638465</v>
      </c>
      <c r="F7" s="6">
        <v>19100530.7</v>
      </c>
      <c r="G7" s="6">
        <v>30532007.1</v>
      </c>
      <c r="H7" s="6">
        <v>20148253.8</v>
      </c>
      <c r="I7" s="6">
        <v>8305804</v>
      </c>
      <c r="J7" s="6">
        <v>10177134.5</v>
      </c>
      <c r="K7" s="6">
        <v>25145736.7</v>
      </c>
      <c r="L7" s="6">
        <v>21560203.3</v>
      </c>
      <c r="M7" s="6">
        <v>21467732.2</v>
      </c>
      <c r="N7" s="6">
        <v>10853203</v>
      </c>
      <c r="O7" s="6">
        <v>10220018.8</v>
      </c>
      <c r="P7" s="3" t="s">
        <v>10</v>
      </c>
      <c r="Q7" s="3" t="s">
        <v>10</v>
      </c>
      <c r="R7" s="3" t="s">
        <v>10</v>
      </c>
      <c r="S7" s="3" t="s">
        <v>10</v>
      </c>
      <c r="T7" s="3" t="s">
        <v>10</v>
      </c>
      <c r="U7" s="3" t="s">
        <v>10</v>
      </c>
      <c r="V7" s="3" t="s">
        <v>13</v>
      </c>
      <c r="W7" s="3" t="s">
        <v>10</v>
      </c>
    </row>
    <row r="8" spans="1:23" s="3" customFormat="1" ht="11.25">
      <c r="A8" s="5" t="s">
        <v>14</v>
      </c>
      <c r="B8" s="6">
        <v>243477120.7</v>
      </c>
      <c r="C8" s="6">
        <v>24346260.9</v>
      </c>
      <c r="D8" s="6">
        <v>21981770.7</v>
      </c>
      <c r="E8" s="6">
        <v>19638465</v>
      </c>
      <c r="F8" s="6">
        <v>19100530.7</v>
      </c>
      <c r="G8" s="6">
        <v>30532007.1</v>
      </c>
      <c r="H8" s="6">
        <v>20148253.8</v>
      </c>
      <c r="I8" s="6">
        <v>8305804</v>
      </c>
      <c r="J8" s="6">
        <v>10177134.5</v>
      </c>
      <c r="K8" s="6">
        <v>25145736.7</v>
      </c>
      <c r="L8" s="6">
        <v>21560203.3</v>
      </c>
      <c r="M8" s="6">
        <v>21467732.2</v>
      </c>
      <c r="N8" s="6">
        <v>10853203</v>
      </c>
      <c r="O8" s="6">
        <v>10220018.8</v>
      </c>
      <c r="P8" s="3" t="s">
        <v>10</v>
      </c>
      <c r="Q8" s="3" t="s">
        <v>10</v>
      </c>
      <c r="R8" s="3" t="s">
        <v>10</v>
      </c>
      <c r="S8" s="3" t="s">
        <v>10</v>
      </c>
      <c r="T8" s="3" t="s">
        <v>10</v>
      </c>
      <c r="U8" s="3" t="s">
        <v>10</v>
      </c>
      <c r="V8" s="3" t="s">
        <v>15</v>
      </c>
      <c r="W8" s="3" t="s">
        <v>10</v>
      </c>
    </row>
    <row r="9" spans="1:23" s="3" customFormat="1" ht="11.25">
      <c r="A9" s="5" t="s">
        <v>16</v>
      </c>
      <c r="B9" s="6">
        <v>243477120.7</v>
      </c>
      <c r="C9" s="6">
        <v>24346260.9</v>
      </c>
      <c r="D9" s="6">
        <v>21981770.7</v>
      </c>
      <c r="E9" s="6">
        <v>19638465</v>
      </c>
      <c r="F9" s="6">
        <v>19100530.7</v>
      </c>
      <c r="G9" s="6">
        <v>30532007.1</v>
      </c>
      <c r="H9" s="6">
        <v>20148253.8</v>
      </c>
      <c r="I9" s="6">
        <v>8305804</v>
      </c>
      <c r="J9" s="6">
        <v>10177134.5</v>
      </c>
      <c r="K9" s="6">
        <v>25145736.7</v>
      </c>
      <c r="L9" s="6">
        <v>21560203.3</v>
      </c>
      <c r="M9" s="6">
        <v>21467732.2</v>
      </c>
      <c r="N9" s="6">
        <v>10853203</v>
      </c>
      <c r="O9" s="6">
        <v>10220018.8</v>
      </c>
      <c r="P9" s="3" t="s">
        <v>10</v>
      </c>
      <c r="Q9" s="3" t="s">
        <v>10</v>
      </c>
      <c r="R9" s="3" t="s">
        <v>10</v>
      </c>
      <c r="S9" s="3" t="s">
        <v>10</v>
      </c>
      <c r="T9" s="3" t="s">
        <v>10</v>
      </c>
      <c r="U9" s="3" t="s">
        <v>10</v>
      </c>
      <c r="V9" s="3" t="s">
        <v>17</v>
      </c>
      <c r="W9" s="3" t="s">
        <v>10</v>
      </c>
    </row>
    <row r="10" spans="1:23" ht="11.25">
      <c r="A10" s="4" t="s">
        <v>18</v>
      </c>
      <c r="B10" s="7">
        <v>243477120.7</v>
      </c>
      <c r="C10" s="7">
        <v>24346260.9</v>
      </c>
      <c r="D10" s="7">
        <v>21981770.7</v>
      </c>
      <c r="E10" s="7">
        <v>19638465</v>
      </c>
      <c r="F10" s="7">
        <v>19100530.7</v>
      </c>
      <c r="G10" s="7">
        <v>30532007.1</v>
      </c>
      <c r="H10" s="7">
        <v>20148253.8</v>
      </c>
      <c r="I10" s="7">
        <v>8305804</v>
      </c>
      <c r="J10" s="7">
        <v>10177134.5</v>
      </c>
      <c r="K10" s="7">
        <v>25145736.7</v>
      </c>
      <c r="L10" s="7">
        <v>21560203.3</v>
      </c>
      <c r="M10" s="7">
        <v>21467732.2</v>
      </c>
      <c r="N10" s="7">
        <v>10853203</v>
      </c>
      <c r="O10" s="7">
        <v>10220018.8</v>
      </c>
      <c r="P10" s="1" t="s">
        <v>10</v>
      </c>
      <c r="Q10" s="1" t="s">
        <v>10</v>
      </c>
      <c r="R10" s="1" t="s">
        <v>10</v>
      </c>
      <c r="S10" s="1" t="s">
        <v>10</v>
      </c>
      <c r="T10" s="1" t="s">
        <v>10</v>
      </c>
      <c r="U10" s="1" t="s">
        <v>10</v>
      </c>
      <c r="V10" s="1" t="s">
        <v>19</v>
      </c>
      <c r="W10" s="1" t="s">
        <v>10</v>
      </c>
    </row>
    <row r="11" spans="1:23" ht="11.25">
      <c r="A11" s="4" t="s">
        <v>20</v>
      </c>
      <c r="B11" s="7">
        <v>243477120.7</v>
      </c>
      <c r="C11" s="7">
        <v>24346260.9</v>
      </c>
      <c r="D11" s="7">
        <v>21981770.7</v>
      </c>
      <c r="E11" s="7">
        <v>19638465</v>
      </c>
      <c r="F11" s="7">
        <v>19100530.7</v>
      </c>
      <c r="G11" s="7">
        <v>30532007.1</v>
      </c>
      <c r="H11" s="7">
        <v>20148253.8</v>
      </c>
      <c r="I11" s="7">
        <v>8305804</v>
      </c>
      <c r="J11" s="7">
        <v>10177134.5</v>
      </c>
      <c r="K11" s="7">
        <v>25145736.7</v>
      </c>
      <c r="L11" s="7">
        <v>21560203.3</v>
      </c>
      <c r="M11" s="7">
        <v>21467732.2</v>
      </c>
      <c r="N11" s="7">
        <v>10853203</v>
      </c>
      <c r="O11" s="7">
        <v>10220018.8</v>
      </c>
      <c r="P11" s="1" t="s">
        <v>10</v>
      </c>
      <c r="Q11" s="1" t="s">
        <v>10</v>
      </c>
      <c r="R11" s="1" t="s">
        <v>10</v>
      </c>
      <c r="S11" s="1" t="s">
        <v>10</v>
      </c>
      <c r="T11" s="1" t="s">
        <v>10</v>
      </c>
      <c r="U11" s="1" t="s">
        <v>10</v>
      </c>
      <c r="V11" s="1" t="s">
        <v>21</v>
      </c>
      <c r="W11" s="1" t="s">
        <v>10</v>
      </c>
    </row>
    <row r="12" spans="1:23" ht="11.25">
      <c r="A12" s="4" t="s">
        <v>22</v>
      </c>
      <c r="B12" s="7">
        <v>243477120.7</v>
      </c>
      <c r="C12" s="7">
        <v>24346260.9</v>
      </c>
      <c r="D12" s="7">
        <v>21981770.7</v>
      </c>
      <c r="E12" s="7">
        <v>19638465</v>
      </c>
      <c r="F12" s="7">
        <v>19100530.7</v>
      </c>
      <c r="G12" s="7">
        <v>30532007.1</v>
      </c>
      <c r="H12" s="7">
        <v>20148253.8</v>
      </c>
      <c r="I12" s="7">
        <v>8305804</v>
      </c>
      <c r="J12" s="7">
        <v>10177134.5</v>
      </c>
      <c r="K12" s="7">
        <v>25145736.7</v>
      </c>
      <c r="L12" s="7">
        <v>21560203.3</v>
      </c>
      <c r="M12" s="7">
        <v>21467732.2</v>
      </c>
      <c r="N12" s="7">
        <v>10853203</v>
      </c>
      <c r="O12" s="7">
        <v>10220018.8</v>
      </c>
      <c r="P12" s="1" t="s">
        <v>10</v>
      </c>
      <c r="Q12" s="1" t="s">
        <v>10</v>
      </c>
      <c r="R12" s="1" t="s">
        <v>10</v>
      </c>
      <c r="S12" s="1" t="s">
        <v>10</v>
      </c>
      <c r="T12" s="1" t="s">
        <v>10</v>
      </c>
      <c r="U12" s="1" t="s">
        <v>10</v>
      </c>
      <c r="V12" s="1" t="s">
        <v>23</v>
      </c>
      <c r="W12" s="1" t="s">
        <v>10</v>
      </c>
    </row>
    <row r="13" spans="1:23" ht="11.25">
      <c r="A13" s="4" t="s">
        <v>24</v>
      </c>
      <c r="B13" s="7">
        <v>243477120.7</v>
      </c>
      <c r="C13" s="7">
        <v>24346260.9</v>
      </c>
      <c r="D13" s="7">
        <v>21981770.7</v>
      </c>
      <c r="E13" s="7">
        <v>19638465</v>
      </c>
      <c r="F13" s="7">
        <v>19100530.7</v>
      </c>
      <c r="G13" s="7">
        <v>30532007.1</v>
      </c>
      <c r="H13" s="7">
        <v>20148253.8</v>
      </c>
      <c r="I13" s="7">
        <v>8305804</v>
      </c>
      <c r="J13" s="7">
        <v>10177134.5</v>
      </c>
      <c r="K13" s="7">
        <v>25145736.7</v>
      </c>
      <c r="L13" s="7">
        <v>21560203.3</v>
      </c>
      <c r="M13" s="7">
        <v>21467732.2</v>
      </c>
      <c r="N13" s="7">
        <v>10853203</v>
      </c>
      <c r="O13" s="7">
        <v>10220018.8</v>
      </c>
      <c r="P13" s="1" t="s">
        <v>10</v>
      </c>
      <c r="Q13" s="1" t="s">
        <v>10</v>
      </c>
      <c r="R13" s="1" t="s">
        <v>10</v>
      </c>
      <c r="S13" s="1" t="s">
        <v>10</v>
      </c>
      <c r="T13" s="1" t="s">
        <v>10</v>
      </c>
      <c r="U13" s="1" t="s">
        <v>10</v>
      </c>
      <c r="V13" s="1" t="s">
        <v>25</v>
      </c>
      <c r="W13" s="1" t="s">
        <v>10</v>
      </c>
    </row>
    <row r="14" spans="1:23" ht="11.25">
      <c r="A14" s="4" t="s">
        <v>26</v>
      </c>
      <c r="B14" s="7">
        <v>243477120.7</v>
      </c>
      <c r="C14" s="7">
        <v>24346260.9</v>
      </c>
      <c r="D14" s="7">
        <v>21981770.7</v>
      </c>
      <c r="E14" s="7">
        <v>19638465</v>
      </c>
      <c r="F14" s="7">
        <v>19100530.7</v>
      </c>
      <c r="G14" s="7">
        <v>30532007.1</v>
      </c>
      <c r="H14" s="7">
        <v>20148253.8</v>
      </c>
      <c r="I14" s="7">
        <v>8305804</v>
      </c>
      <c r="J14" s="7">
        <v>10177134.5</v>
      </c>
      <c r="K14" s="7">
        <v>25145736.7</v>
      </c>
      <c r="L14" s="7">
        <v>21560203.3</v>
      </c>
      <c r="M14" s="7">
        <v>21467732.2</v>
      </c>
      <c r="N14" s="7">
        <v>10853203</v>
      </c>
      <c r="O14" s="7">
        <v>10220018.8</v>
      </c>
      <c r="P14" s="1" t="s">
        <v>10</v>
      </c>
      <c r="Q14" s="1" t="s">
        <v>10</v>
      </c>
      <c r="R14" s="1" t="s">
        <v>10</v>
      </c>
      <c r="S14" s="1" t="s">
        <v>10</v>
      </c>
      <c r="T14" s="1" t="s">
        <v>10</v>
      </c>
      <c r="U14" s="1" t="s">
        <v>10</v>
      </c>
      <c r="V14" s="1" t="s">
        <v>27</v>
      </c>
      <c r="W14" s="1" t="s">
        <v>10</v>
      </c>
    </row>
    <row r="15" spans="1:23" ht="11.25">
      <c r="A15" s="4" t="s">
        <v>28</v>
      </c>
      <c r="B15" s="7">
        <v>14362383.8</v>
      </c>
      <c r="C15" s="7">
        <v>1163272.6</v>
      </c>
      <c r="D15" s="7">
        <v>1163272.6</v>
      </c>
      <c r="E15" s="7">
        <v>1163272.6</v>
      </c>
      <c r="F15" s="7">
        <v>1163272.6</v>
      </c>
      <c r="G15" s="7">
        <v>1163272.6</v>
      </c>
      <c r="H15" s="7">
        <v>1163272.6</v>
      </c>
      <c r="I15" s="7">
        <v>1163272.6</v>
      </c>
      <c r="J15" s="7">
        <v>1163272.6</v>
      </c>
      <c r="K15" s="7">
        <v>1163272.6</v>
      </c>
      <c r="L15" s="7">
        <v>1163272.6</v>
      </c>
      <c r="M15" s="7">
        <v>1163272.6</v>
      </c>
      <c r="N15" s="7">
        <v>1163831.4</v>
      </c>
      <c r="O15" s="7">
        <v>402553.8</v>
      </c>
      <c r="P15" s="1" t="s">
        <v>29</v>
      </c>
      <c r="Q15" s="1" t="s">
        <v>10</v>
      </c>
      <c r="R15" s="1" t="s">
        <v>10</v>
      </c>
      <c r="S15" s="1" t="s">
        <v>10</v>
      </c>
      <c r="T15" s="1" t="s">
        <v>10</v>
      </c>
      <c r="U15" s="1" t="s">
        <v>10</v>
      </c>
      <c r="V15" s="1" t="s">
        <v>11</v>
      </c>
      <c r="W15" s="1" t="s">
        <v>10</v>
      </c>
    </row>
    <row r="16" spans="1:23" ht="11.25">
      <c r="A16" s="4" t="s">
        <v>30</v>
      </c>
      <c r="B16" s="7">
        <v>14362383.8</v>
      </c>
      <c r="C16" s="7">
        <v>1163272.6</v>
      </c>
      <c r="D16" s="7">
        <v>1163272.6</v>
      </c>
      <c r="E16" s="7">
        <v>1163272.6</v>
      </c>
      <c r="F16" s="7">
        <v>1163272.6</v>
      </c>
      <c r="G16" s="7">
        <v>1163272.6</v>
      </c>
      <c r="H16" s="7">
        <v>1163272.6</v>
      </c>
      <c r="I16" s="7">
        <v>1163272.6</v>
      </c>
      <c r="J16" s="7">
        <v>1163272.6</v>
      </c>
      <c r="K16" s="7">
        <v>1163272.6</v>
      </c>
      <c r="L16" s="7">
        <v>1163272.6</v>
      </c>
      <c r="M16" s="7">
        <v>1163272.6</v>
      </c>
      <c r="N16" s="7">
        <v>1163831.4</v>
      </c>
      <c r="O16" s="7">
        <v>402553.8</v>
      </c>
      <c r="P16" s="1" t="s">
        <v>29</v>
      </c>
      <c r="Q16" s="1" t="s">
        <v>10</v>
      </c>
      <c r="R16" s="1" t="s">
        <v>10</v>
      </c>
      <c r="S16" s="1" t="s">
        <v>10</v>
      </c>
      <c r="T16" s="1" t="s">
        <v>10</v>
      </c>
      <c r="U16" s="1" t="s">
        <v>10</v>
      </c>
      <c r="V16" s="1" t="s">
        <v>13</v>
      </c>
      <c r="W16" s="1" t="s">
        <v>10</v>
      </c>
    </row>
    <row r="17" spans="1:23" ht="11.25">
      <c r="A17" s="4" t="s">
        <v>31</v>
      </c>
      <c r="B17" s="7">
        <v>14362383.8</v>
      </c>
      <c r="C17" s="7">
        <v>1163272.6</v>
      </c>
      <c r="D17" s="7">
        <v>1163272.6</v>
      </c>
      <c r="E17" s="7">
        <v>1163272.6</v>
      </c>
      <c r="F17" s="7">
        <v>1163272.6</v>
      </c>
      <c r="G17" s="7">
        <v>1163272.6</v>
      </c>
      <c r="H17" s="7">
        <v>1163272.6</v>
      </c>
      <c r="I17" s="7">
        <v>1163272.6</v>
      </c>
      <c r="J17" s="7">
        <v>1163272.6</v>
      </c>
      <c r="K17" s="7">
        <v>1163272.6</v>
      </c>
      <c r="L17" s="7">
        <v>1163272.6</v>
      </c>
      <c r="M17" s="7">
        <v>1163272.6</v>
      </c>
      <c r="N17" s="7">
        <v>1163831.4</v>
      </c>
      <c r="O17" s="7">
        <v>402553.8</v>
      </c>
      <c r="P17" s="1" t="s">
        <v>29</v>
      </c>
      <c r="Q17" s="1" t="s">
        <v>10</v>
      </c>
      <c r="R17" s="1" t="s">
        <v>10</v>
      </c>
      <c r="S17" s="1" t="s">
        <v>10</v>
      </c>
      <c r="T17" s="1" t="s">
        <v>10</v>
      </c>
      <c r="U17" s="1" t="s">
        <v>10</v>
      </c>
      <c r="V17" s="1" t="s">
        <v>15</v>
      </c>
      <c r="W17" s="1" t="s">
        <v>10</v>
      </c>
    </row>
    <row r="18" spans="1:23" ht="11.25">
      <c r="A18" s="4" t="s">
        <v>32</v>
      </c>
      <c r="B18" s="7">
        <v>14362383.8</v>
      </c>
      <c r="C18" s="7">
        <v>1163272.6</v>
      </c>
      <c r="D18" s="7">
        <v>1163272.6</v>
      </c>
      <c r="E18" s="7">
        <v>1163272.6</v>
      </c>
      <c r="F18" s="7">
        <v>1163272.6</v>
      </c>
      <c r="G18" s="7">
        <v>1163272.6</v>
      </c>
      <c r="H18" s="7">
        <v>1163272.6</v>
      </c>
      <c r="I18" s="7">
        <v>1163272.6</v>
      </c>
      <c r="J18" s="7">
        <v>1163272.6</v>
      </c>
      <c r="K18" s="7">
        <v>1163272.6</v>
      </c>
      <c r="L18" s="7">
        <v>1163272.6</v>
      </c>
      <c r="M18" s="7">
        <v>1163272.6</v>
      </c>
      <c r="N18" s="7">
        <v>1163831.4</v>
      </c>
      <c r="O18" s="7">
        <v>402553.8</v>
      </c>
      <c r="P18" s="1" t="s">
        <v>29</v>
      </c>
      <c r="Q18" s="1" t="s">
        <v>10</v>
      </c>
      <c r="R18" s="1" t="s">
        <v>10</v>
      </c>
      <c r="S18" s="1" t="s">
        <v>10</v>
      </c>
      <c r="T18" s="1" t="s">
        <v>10</v>
      </c>
      <c r="U18" s="1" t="s">
        <v>10</v>
      </c>
      <c r="V18" s="1" t="s">
        <v>17</v>
      </c>
      <c r="W18" s="1" t="s">
        <v>10</v>
      </c>
    </row>
    <row r="19" spans="1:23" ht="11.25">
      <c r="A19" s="4" t="s">
        <v>33</v>
      </c>
      <c r="B19" s="7">
        <v>14362383.8</v>
      </c>
      <c r="C19" s="7">
        <v>1163272.6</v>
      </c>
      <c r="D19" s="7">
        <v>1163272.6</v>
      </c>
      <c r="E19" s="7">
        <v>1163272.6</v>
      </c>
      <c r="F19" s="7">
        <v>1163272.6</v>
      </c>
      <c r="G19" s="7">
        <v>1163272.6</v>
      </c>
      <c r="H19" s="7">
        <v>1163272.6</v>
      </c>
      <c r="I19" s="7">
        <v>1163272.6</v>
      </c>
      <c r="J19" s="7">
        <v>1163272.6</v>
      </c>
      <c r="K19" s="7">
        <v>1163272.6</v>
      </c>
      <c r="L19" s="7">
        <v>1163272.6</v>
      </c>
      <c r="M19" s="7">
        <v>1163272.6</v>
      </c>
      <c r="N19" s="7">
        <v>1163831.4</v>
      </c>
      <c r="O19" s="7">
        <v>402553.8</v>
      </c>
      <c r="P19" s="1" t="s">
        <v>29</v>
      </c>
      <c r="Q19" s="1" t="s">
        <v>10</v>
      </c>
      <c r="R19" s="1" t="s">
        <v>10</v>
      </c>
      <c r="S19" s="1" t="s">
        <v>10</v>
      </c>
      <c r="T19" s="1" t="s">
        <v>10</v>
      </c>
      <c r="U19" s="1" t="s">
        <v>10</v>
      </c>
      <c r="V19" s="1" t="s">
        <v>19</v>
      </c>
      <c r="W19" s="1" t="s">
        <v>10</v>
      </c>
    </row>
    <row r="20" spans="1:23" ht="11.25">
      <c r="A20" s="4" t="s">
        <v>34</v>
      </c>
      <c r="B20" s="7">
        <v>14362383.8</v>
      </c>
      <c r="C20" s="7">
        <v>1163272.6</v>
      </c>
      <c r="D20" s="7">
        <v>1163272.6</v>
      </c>
      <c r="E20" s="7">
        <v>1163272.6</v>
      </c>
      <c r="F20" s="7">
        <v>1163272.6</v>
      </c>
      <c r="G20" s="7">
        <v>1163272.6</v>
      </c>
      <c r="H20" s="7">
        <v>1163272.6</v>
      </c>
      <c r="I20" s="7">
        <v>1163272.6</v>
      </c>
      <c r="J20" s="7">
        <v>1163272.6</v>
      </c>
      <c r="K20" s="7">
        <v>1163272.6</v>
      </c>
      <c r="L20" s="7">
        <v>1163272.6</v>
      </c>
      <c r="M20" s="7">
        <v>1163272.6</v>
      </c>
      <c r="N20" s="7">
        <v>1163831.4</v>
      </c>
      <c r="O20" s="7">
        <v>402553.8</v>
      </c>
      <c r="P20" s="1" t="s">
        <v>29</v>
      </c>
      <c r="Q20" s="1" t="s">
        <v>10</v>
      </c>
      <c r="R20" s="1" t="s">
        <v>10</v>
      </c>
      <c r="S20" s="1" t="s">
        <v>10</v>
      </c>
      <c r="T20" s="1" t="s">
        <v>10</v>
      </c>
      <c r="U20" s="1" t="s">
        <v>10</v>
      </c>
      <c r="V20" s="1" t="s">
        <v>21</v>
      </c>
      <c r="W20" s="1" t="s">
        <v>10</v>
      </c>
    </row>
    <row r="21" spans="1:23" ht="11.25">
      <c r="A21" s="4" t="s">
        <v>35</v>
      </c>
      <c r="B21" s="7">
        <v>14362383.8</v>
      </c>
      <c r="C21" s="7">
        <v>1163272.6</v>
      </c>
      <c r="D21" s="7">
        <v>1163272.6</v>
      </c>
      <c r="E21" s="7">
        <v>1163272.6</v>
      </c>
      <c r="F21" s="7">
        <v>1163272.6</v>
      </c>
      <c r="G21" s="7">
        <v>1163272.6</v>
      </c>
      <c r="H21" s="7">
        <v>1163272.6</v>
      </c>
      <c r="I21" s="7">
        <v>1163272.6</v>
      </c>
      <c r="J21" s="7">
        <v>1163272.6</v>
      </c>
      <c r="K21" s="7">
        <v>1163272.6</v>
      </c>
      <c r="L21" s="7">
        <v>1163272.6</v>
      </c>
      <c r="M21" s="7">
        <v>1163272.6</v>
      </c>
      <c r="N21" s="7">
        <v>1163831.4</v>
      </c>
      <c r="O21" s="7">
        <v>402553.8</v>
      </c>
      <c r="P21" s="1" t="s">
        <v>29</v>
      </c>
      <c r="Q21" s="1" t="s">
        <v>10</v>
      </c>
      <c r="R21" s="1" t="s">
        <v>10</v>
      </c>
      <c r="S21" s="1" t="s">
        <v>10</v>
      </c>
      <c r="T21" s="1" t="s">
        <v>10</v>
      </c>
      <c r="U21" s="1" t="s">
        <v>10</v>
      </c>
      <c r="V21" s="1" t="s">
        <v>23</v>
      </c>
      <c r="W21" s="1" t="s">
        <v>10</v>
      </c>
    </row>
    <row r="22" spans="1:23" ht="11.25">
      <c r="A22" s="4" t="s">
        <v>36</v>
      </c>
      <c r="B22" s="7">
        <v>14362383.8</v>
      </c>
      <c r="C22" s="7">
        <v>1163272.6</v>
      </c>
      <c r="D22" s="7">
        <v>1163272.6</v>
      </c>
      <c r="E22" s="7">
        <v>1163272.6</v>
      </c>
      <c r="F22" s="7">
        <v>1163272.6</v>
      </c>
      <c r="G22" s="7">
        <v>1163272.6</v>
      </c>
      <c r="H22" s="7">
        <v>1163272.6</v>
      </c>
      <c r="I22" s="7">
        <v>1163272.6</v>
      </c>
      <c r="J22" s="7">
        <v>1163272.6</v>
      </c>
      <c r="K22" s="7">
        <v>1163272.6</v>
      </c>
      <c r="L22" s="7">
        <v>1163272.6</v>
      </c>
      <c r="M22" s="7">
        <v>1163272.6</v>
      </c>
      <c r="N22" s="7">
        <v>1163831.4</v>
      </c>
      <c r="O22" s="7">
        <v>402553.8</v>
      </c>
      <c r="P22" s="1" t="s">
        <v>29</v>
      </c>
      <c r="Q22" s="1" t="s">
        <v>10</v>
      </c>
      <c r="R22" s="1" t="s">
        <v>10</v>
      </c>
      <c r="S22" s="1" t="s">
        <v>10</v>
      </c>
      <c r="T22" s="1" t="s">
        <v>10</v>
      </c>
      <c r="U22" s="1" t="s">
        <v>10</v>
      </c>
      <c r="V22" s="1" t="s">
        <v>25</v>
      </c>
      <c r="W22" s="1" t="s">
        <v>10</v>
      </c>
    </row>
    <row r="23" spans="1:23" ht="11.25">
      <c r="A23" s="4" t="s">
        <v>37</v>
      </c>
      <c r="B23" s="7">
        <v>14362383.8</v>
      </c>
      <c r="C23" s="7">
        <v>1163272.6</v>
      </c>
      <c r="D23" s="7">
        <v>1163272.6</v>
      </c>
      <c r="E23" s="7">
        <v>1163272.6</v>
      </c>
      <c r="F23" s="7">
        <v>1163272.6</v>
      </c>
      <c r="G23" s="7">
        <v>1163272.6</v>
      </c>
      <c r="H23" s="7">
        <v>1163272.6</v>
      </c>
      <c r="I23" s="7">
        <v>1163272.6</v>
      </c>
      <c r="J23" s="7">
        <v>1163272.6</v>
      </c>
      <c r="K23" s="7">
        <v>1163272.6</v>
      </c>
      <c r="L23" s="7">
        <v>1163272.6</v>
      </c>
      <c r="M23" s="7">
        <v>1163272.6</v>
      </c>
      <c r="N23" s="7">
        <v>1163831.4</v>
      </c>
      <c r="O23" s="7">
        <v>402553.8</v>
      </c>
      <c r="P23" s="1" t="s">
        <v>29</v>
      </c>
      <c r="Q23" s="1" t="s">
        <v>10</v>
      </c>
      <c r="R23" s="1" t="s">
        <v>10</v>
      </c>
      <c r="S23" s="1" t="s">
        <v>10</v>
      </c>
      <c r="T23" s="1" t="s">
        <v>10</v>
      </c>
      <c r="U23" s="1" t="s">
        <v>10</v>
      </c>
      <c r="V23" s="1" t="s">
        <v>27</v>
      </c>
      <c r="W23" s="1" t="s">
        <v>10</v>
      </c>
    </row>
    <row r="24" spans="1:23" ht="11.25">
      <c r="A24" s="4" t="s">
        <v>38</v>
      </c>
      <c r="B24" s="7">
        <v>14362383.8</v>
      </c>
      <c r="C24" s="7">
        <v>1163272.6</v>
      </c>
      <c r="D24" s="7">
        <v>1163272.6</v>
      </c>
      <c r="E24" s="7">
        <v>1163272.6</v>
      </c>
      <c r="F24" s="7">
        <v>1163272.6</v>
      </c>
      <c r="G24" s="7">
        <v>1163272.6</v>
      </c>
      <c r="H24" s="7">
        <v>1163272.6</v>
      </c>
      <c r="I24" s="7">
        <v>1163272.6</v>
      </c>
      <c r="J24" s="7">
        <v>1163272.6</v>
      </c>
      <c r="K24" s="7">
        <v>1163272.6</v>
      </c>
      <c r="L24" s="7">
        <v>1163272.6</v>
      </c>
      <c r="M24" s="7">
        <v>1163272.6</v>
      </c>
      <c r="N24" s="7">
        <v>1163831.4</v>
      </c>
      <c r="O24" s="7">
        <v>402553.8</v>
      </c>
      <c r="P24" s="1" t="s">
        <v>29</v>
      </c>
      <c r="Q24" s="1" t="s">
        <v>10</v>
      </c>
      <c r="R24" s="1" t="s">
        <v>10</v>
      </c>
      <c r="S24" s="1" t="s">
        <v>10</v>
      </c>
      <c r="T24" s="1" t="s">
        <v>39</v>
      </c>
      <c r="U24" s="1" t="s">
        <v>10</v>
      </c>
      <c r="V24" s="1" t="s">
        <v>11</v>
      </c>
      <c r="W24" s="1" t="s">
        <v>10</v>
      </c>
    </row>
    <row r="25" spans="1:23" ht="11.25">
      <c r="A25" s="4" t="s">
        <v>40</v>
      </c>
      <c r="B25" s="7">
        <v>14362383.8</v>
      </c>
      <c r="C25" s="7">
        <v>1163272.6</v>
      </c>
      <c r="D25" s="7">
        <v>1163272.6</v>
      </c>
      <c r="E25" s="7">
        <v>1163272.6</v>
      </c>
      <c r="F25" s="7">
        <v>1163272.6</v>
      </c>
      <c r="G25" s="7">
        <v>1163272.6</v>
      </c>
      <c r="H25" s="7">
        <v>1163272.6</v>
      </c>
      <c r="I25" s="7">
        <v>1163272.6</v>
      </c>
      <c r="J25" s="7">
        <v>1163272.6</v>
      </c>
      <c r="K25" s="7">
        <v>1163272.6</v>
      </c>
      <c r="L25" s="7">
        <v>1163272.6</v>
      </c>
      <c r="M25" s="7">
        <v>1163272.6</v>
      </c>
      <c r="N25" s="7">
        <v>1163831.4</v>
      </c>
      <c r="O25" s="7">
        <v>402553.8</v>
      </c>
      <c r="P25" s="1" t="s">
        <v>29</v>
      </c>
      <c r="Q25" s="1" t="s">
        <v>10</v>
      </c>
      <c r="R25" s="1" t="s">
        <v>10</v>
      </c>
      <c r="S25" s="1" t="s">
        <v>10</v>
      </c>
      <c r="T25" s="1" t="s">
        <v>39</v>
      </c>
      <c r="U25" s="1" t="s">
        <v>10</v>
      </c>
      <c r="V25" s="1" t="s">
        <v>13</v>
      </c>
      <c r="W25" s="1" t="s">
        <v>10</v>
      </c>
    </row>
    <row r="26" spans="1:23" ht="11.25">
      <c r="A26" s="4" t="s">
        <v>41</v>
      </c>
      <c r="B26" s="7">
        <v>14362383.8</v>
      </c>
      <c r="C26" s="7">
        <v>1163272.6</v>
      </c>
      <c r="D26" s="7">
        <v>1163272.6</v>
      </c>
      <c r="E26" s="7">
        <v>1163272.6</v>
      </c>
      <c r="F26" s="7">
        <v>1163272.6</v>
      </c>
      <c r="G26" s="7">
        <v>1163272.6</v>
      </c>
      <c r="H26" s="7">
        <v>1163272.6</v>
      </c>
      <c r="I26" s="7">
        <v>1163272.6</v>
      </c>
      <c r="J26" s="7">
        <v>1163272.6</v>
      </c>
      <c r="K26" s="7">
        <v>1163272.6</v>
      </c>
      <c r="L26" s="7">
        <v>1163272.6</v>
      </c>
      <c r="M26" s="7">
        <v>1163272.6</v>
      </c>
      <c r="N26" s="7">
        <v>1163831.4</v>
      </c>
      <c r="O26" s="7">
        <v>402553.8</v>
      </c>
      <c r="P26" s="1" t="s">
        <v>29</v>
      </c>
      <c r="Q26" s="1" t="s">
        <v>10</v>
      </c>
      <c r="R26" s="1" t="s">
        <v>10</v>
      </c>
      <c r="S26" s="1" t="s">
        <v>10</v>
      </c>
      <c r="T26" s="1" t="s">
        <v>39</v>
      </c>
      <c r="U26" s="1" t="s">
        <v>10</v>
      </c>
      <c r="V26" s="1" t="s">
        <v>15</v>
      </c>
      <c r="W26" s="1" t="s">
        <v>10</v>
      </c>
    </row>
    <row r="27" spans="1:23" ht="11.25">
      <c r="A27" s="4" t="s">
        <v>42</v>
      </c>
      <c r="B27" s="7">
        <v>14362383.8</v>
      </c>
      <c r="C27" s="7">
        <v>1163272.6</v>
      </c>
      <c r="D27" s="7">
        <v>1163272.6</v>
      </c>
      <c r="E27" s="7">
        <v>1163272.6</v>
      </c>
      <c r="F27" s="7">
        <v>1163272.6</v>
      </c>
      <c r="G27" s="7">
        <v>1163272.6</v>
      </c>
      <c r="H27" s="7">
        <v>1163272.6</v>
      </c>
      <c r="I27" s="7">
        <v>1163272.6</v>
      </c>
      <c r="J27" s="7">
        <v>1163272.6</v>
      </c>
      <c r="K27" s="7">
        <v>1163272.6</v>
      </c>
      <c r="L27" s="7">
        <v>1163272.6</v>
      </c>
      <c r="M27" s="7">
        <v>1163272.6</v>
      </c>
      <c r="N27" s="7">
        <v>1163831.4</v>
      </c>
      <c r="O27" s="7">
        <v>402553.8</v>
      </c>
      <c r="P27" s="1" t="s">
        <v>29</v>
      </c>
      <c r="Q27" s="1" t="s">
        <v>10</v>
      </c>
      <c r="R27" s="1" t="s">
        <v>10</v>
      </c>
      <c r="S27" s="1" t="s">
        <v>10</v>
      </c>
      <c r="T27" s="1" t="s">
        <v>39</v>
      </c>
      <c r="U27" s="1" t="s">
        <v>10</v>
      </c>
      <c r="V27" s="1" t="s">
        <v>17</v>
      </c>
      <c r="W27" s="1" t="s">
        <v>10</v>
      </c>
    </row>
    <row r="28" spans="1:23" ht="11.25">
      <c r="A28" s="4" t="s">
        <v>43</v>
      </c>
      <c r="B28" s="7">
        <v>14362383.8</v>
      </c>
      <c r="C28" s="7">
        <v>1163272.6</v>
      </c>
      <c r="D28" s="7">
        <v>1163272.6</v>
      </c>
      <c r="E28" s="7">
        <v>1163272.6</v>
      </c>
      <c r="F28" s="7">
        <v>1163272.6</v>
      </c>
      <c r="G28" s="7">
        <v>1163272.6</v>
      </c>
      <c r="H28" s="7">
        <v>1163272.6</v>
      </c>
      <c r="I28" s="7">
        <v>1163272.6</v>
      </c>
      <c r="J28" s="7">
        <v>1163272.6</v>
      </c>
      <c r="K28" s="7">
        <v>1163272.6</v>
      </c>
      <c r="L28" s="7">
        <v>1163272.6</v>
      </c>
      <c r="M28" s="7">
        <v>1163272.6</v>
      </c>
      <c r="N28" s="7">
        <v>1163831.4</v>
      </c>
      <c r="O28" s="7">
        <v>402553.8</v>
      </c>
      <c r="P28" s="1" t="s">
        <v>29</v>
      </c>
      <c r="Q28" s="1" t="s">
        <v>10</v>
      </c>
      <c r="R28" s="1" t="s">
        <v>10</v>
      </c>
      <c r="S28" s="1" t="s">
        <v>10</v>
      </c>
      <c r="T28" s="1" t="s">
        <v>39</v>
      </c>
      <c r="U28" s="1" t="s">
        <v>10</v>
      </c>
      <c r="V28" s="1" t="s">
        <v>19</v>
      </c>
      <c r="W28" s="1" t="s">
        <v>10</v>
      </c>
    </row>
    <row r="29" spans="1:23" ht="11.25">
      <c r="A29" s="4" t="s">
        <v>44</v>
      </c>
      <c r="B29" s="7">
        <v>14362383.8</v>
      </c>
      <c r="C29" s="7">
        <v>1163272.6</v>
      </c>
      <c r="D29" s="7">
        <v>1163272.6</v>
      </c>
      <c r="E29" s="7">
        <v>1163272.6</v>
      </c>
      <c r="F29" s="7">
        <v>1163272.6</v>
      </c>
      <c r="G29" s="7">
        <v>1163272.6</v>
      </c>
      <c r="H29" s="7">
        <v>1163272.6</v>
      </c>
      <c r="I29" s="7">
        <v>1163272.6</v>
      </c>
      <c r="J29" s="7">
        <v>1163272.6</v>
      </c>
      <c r="K29" s="7">
        <v>1163272.6</v>
      </c>
      <c r="L29" s="7">
        <v>1163272.6</v>
      </c>
      <c r="M29" s="7">
        <v>1163272.6</v>
      </c>
      <c r="N29" s="7">
        <v>1163831.4</v>
      </c>
      <c r="O29" s="7">
        <v>402553.8</v>
      </c>
      <c r="P29" s="1" t="s">
        <v>29</v>
      </c>
      <c r="Q29" s="1" t="s">
        <v>10</v>
      </c>
      <c r="R29" s="1" t="s">
        <v>10</v>
      </c>
      <c r="S29" s="1" t="s">
        <v>10</v>
      </c>
      <c r="T29" s="1" t="s">
        <v>39</v>
      </c>
      <c r="U29" s="1" t="s">
        <v>10</v>
      </c>
      <c r="V29" s="1" t="s">
        <v>21</v>
      </c>
      <c r="W29" s="1" t="s">
        <v>10</v>
      </c>
    </row>
    <row r="30" spans="1:23" ht="11.25">
      <c r="A30" s="4" t="s">
        <v>45</v>
      </c>
      <c r="B30" s="7">
        <v>14362383.8</v>
      </c>
      <c r="C30" s="7">
        <v>1163272.6</v>
      </c>
      <c r="D30" s="7">
        <v>1163272.6</v>
      </c>
      <c r="E30" s="7">
        <v>1163272.6</v>
      </c>
      <c r="F30" s="7">
        <v>1163272.6</v>
      </c>
      <c r="G30" s="7">
        <v>1163272.6</v>
      </c>
      <c r="H30" s="7">
        <v>1163272.6</v>
      </c>
      <c r="I30" s="7">
        <v>1163272.6</v>
      </c>
      <c r="J30" s="7">
        <v>1163272.6</v>
      </c>
      <c r="K30" s="7">
        <v>1163272.6</v>
      </c>
      <c r="L30" s="7">
        <v>1163272.6</v>
      </c>
      <c r="M30" s="7">
        <v>1163272.6</v>
      </c>
      <c r="N30" s="7">
        <v>1163831.4</v>
      </c>
      <c r="O30" s="7">
        <v>402553.8</v>
      </c>
      <c r="P30" s="1" t="s">
        <v>29</v>
      </c>
      <c r="Q30" s="1" t="s">
        <v>10</v>
      </c>
      <c r="R30" s="1" t="s">
        <v>10</v>
      </c>
      <c r="S30" s="1" t="s">
        <v>10</v>
      </c>
      <c r="T30" s="1" t="s">
        <v>39</v>
      </c>
      <c r="U30" s="1" t="s">
        <v>10</v>
      </c>
      <c r="V30" s="1" t="s">
        <v>23</v>
      </c>
      <c r="W30" s="1" t="s">
        <v>10</v>
      </c>
    </row>
    <row r="31" spans="1:23" ht="11.25">
      <c r="A31" s="4" t="s">
        <v>46</v>
      </c>
      <c r="B31" s="7">
        <v>14362383.8</v>
      </c>
      <c r="C31" s="7">
        <v>1163272.6</v>
      </c>
      <c r="D31" s="7">
        <v>1163272.6</v>
      </c>
      <c r="E31" s="7">
        <v>1163272.6</v>
      </c>
      <c r="F31" s="7">
        <v>1163272.6</v>
      </c>
      <c r="G31" s="7">
        <v>1163272.6</v>
      </c>
      <c r="H31" s="7">
        <v>1163272.6</v>
      </c>
      <c r="I31" s="7">
        <v>1163272.6</v>
      </c>
      <c r="J31" s="7">
        <v>1163272.6</v>
      </c>
      <c r="K31" s="7">
        <v>1163272.6</v>
      </c>
      <c r="L31" s="7">
        <v>1163272.6</v>
      </c>
      <c r="M31" s="7">
        <v>1163272.6</v>
      </c>
      <c r="N31" s="7">
        <v>1163831.4</v>
      </c>
      <c r="O31" s="7">
        <v>402553.8</v>
      </c>
      <c r="P31" s="1" t="s">
        <v>29</v>
      </c>
      <c r="Q31" s="1" t="s">
        <v>10</v>
      </c>
      <c r="R31" s="1" t="s">
        <v>10</v>
      </c>
      <c r="S31" s="1" t="s">
        <v>10</v>
      </c>
      <c r="T31" s="1" t="s">
        <v>39</v>
      </c>
      <c r="U31" s="1" t="s">
        <v>10</v>
      </c>
      <c r="V31" s="1" t="s">
        <v>25</v>
      </c>
      <c r="W31" s="1" t="s">
        <v>10</v>
      </c>
    </row>
    <row r="32" spans="1:23" ht="11.25">
      <c r="A32" s="4" t="s">
        <v>47</v>
      </c>
      <c r="B32" s="7">
        <v>14362383.8</v>
      </c>
      <c r="C32" s="7">
        <v>1163272.6</v>
      </c>
      <c r="D32" s="7">
        <v>1163272.6</v>
      </c>
      <c r="E32" s="7">
        <v>1163272.6</v>
      </c>
      <c r="F32" s="7">
        <v>1163272.6</v>
      </c>
      <c r="G32" s="7">
        <v>1163272.6</v>
      </c>
      <c r="H32" s="7">
        <v>1163272.6</v>
      </c>
      <c r="I32" s="7">
        <v>1163272.6</v>
      </c>
      <c r="J32" s="7">
        <v>1163272.6</v>
      </c>
      <c r="K32" s="7">
        <v>1163272.6</v>
      </c>
      <c r="L32" s="7">
        <v>1163272.6</v>
      </c>
      <c r="M32" s="7">
        <v>1163272.6</v>
      </c>
      <c r="N32" s="7">
        <v>1163831.4</v>
      </c>
      <c r="O32" s="7">
        <v>402553.8</v>
      </c>
      <c r="P32" s="1" t="s">
        <v>29</v>
      </c>
      <c r="Q32" s="1" t="s">
        <v>10</v>
      </c>
      <c r="R32" s="1" t="s">
        <v>10</v>
      </c>
      <c r="S32" s="1" t="s">
        <v>10</v>
      </c>
      <c r="T32" s="1" t="s">
        <v>39</v>
      </c>
      <c r="U32" s="1" t="s">
        <v>10</v>
      </c>
      <c r="V32" s="1" t="s">
        <v>27</v>
      </c>
      <c r="W32" s="1" t="s">
        <v>10</v>
      </c>
    </row>
    <row r="33" spans="1:23" ht="11.25">
      <c r="A33" s="4" t="s">
        <v>48</v>
      </c>
      <c r="B33" s="7">
        <v>2066307.1</v>
      </c>
      <c r="C33" s="7">
        <v>186770.4</v>
      </c>
      <c r="D33" s="7">
        <v>158520.4</v>
      </c>
      <c r="E33" s="7">
        <v>158520.4</v>
      </c>
      <c r="F33" s="7">
        <v>190770.4</v>
      </c>
      <c r="G33" s="7">
        <v>158520.4</v>
      </c>
      <c r="H33" s="7">
        <v>158520.4</v>
      </c>
      <c r="I33" s="7">
        <v>178986.7</v>
      </c>
      <c r="J33" s="7">
        <v>158520.4</v>
      </c>
      <c r="K33" s="7">
        <v>158520.4</v>
      </c>
      <c r="L33" s="7">
        <v>158770.4</v>
      </c>
      <c r="M33" s="7">
        <v>158520.4</v>
      </c>
      <c r="N33" s="7">
        <v>158517.7</v>
      </c>
      <c r="O33" s="7">
        <v>82848.7</v>
      </c>
      <c r="P33" s="1" t="s">
        <v>49</v>
      </c>
      <c r="Q33" s="1" t="s">
        <v>10</v>
      </c>
      <c r="R33" s="1" t="s">
        <v>10</v>
      </c>
      <c r="S33" s="1" t="s">
        <v>10</v>
      </c>
      <c r="T33" s="1" t="s">
        <v>10</v>
      </c>
      <c r="U33" s="1" t="s">
        <v>10</v>
      </c>
      <c r="V33" s="1" t="s">
        <v>11</v>
      </c>
      <c r="W33" s="1" t="s">
        <v>10</v>
      </c>
    </row>
    <row r="34" spans="1:23" ht="11.25">
      <c r="A34" s="4" t="s">
        <v>30</v>
      </c>
      <c r="B34" s="7">
        <v>2066307.1</v>
      </c>
      <c r="C34" s="7">
        <v>186770.4</v>
      </c>
      <c r="D34" s="7">
        <v>158520.4</v>
      </c>
      <c r="E34" s="7">
        <v>158520.4</v>
      </c>
      <c r="F34" s="7">
        <v>190770.4</v>
      </c>
      <c r="G34" s="7">
        <v>158520.4</v>
      </c>
      <c r="H34" s="7">
        <v>158520.4</v>
      </c>
      <c r="I34" s="7">
        <v>178986.7</v>
      </c>
      <c r="J34" s="7">
        <v>158520.4</v>
      </c>
      <c r="K34" s="7">
        <v>158520.4</v>
      </c>
      <c r="L34" s="7">
        <v>158770.4</v>
      </c>
      <c r="M34" s="7">
        <v>158520.4</v>
      </c>
      <c r="N34" s="7">
        <v>158517.7</v>
      </c>
      <c r="O34" s="7">
        <v>82848.7</v>
      </c>
      <c r="P34" s="1" t="s">
        <v>49</v>
      </c>
      <c r="Q34" s="1" t="s">
        <v>10</v>
      </c>
      <c r="R34" s="1" t="s">
        <v>10</v>
      </c>
      <c r="S34" s="1" t="s">
        <v>10</v>
      </c>
      <c r="T34" s="1" t="s">
        <v>10</v>
      </c>
      <c r="U34" s="1" t="s">
        <v>10</v>
      </c>
      <c r="V34" s="1" t="s">
        <v>13</v>
      </c>
      <c r="W34" s="1" t="s">
        <v>10</v>
      </c>
    </row>
    <row r="35" spans="1:23" ht="11.25">
      <c r="A35" s="4" t="s">
        <v>31</v>
      </c>
      <c r="B35" s="7">
        <v>2066307.1</v>
      </c>
      <c r="C35" s="7">
        <v>186770.4</v>
      </c>
      <c r="D35" s="7">
        <v>158520.4</v>
      </c>
      <c r="E35" s="7">
        <v>158520.4</v>
      </c>
      <c r="F35" s="7">
        <v>190770.4</v>
      </c>
      <c r="G35" s="7">
        <v>158520.4</v>
      </c>
      <c r="H35" s="7">
        <v>158520.4</v>
      </c>
      <c r="I35" s="7">
        <v>178986.7</v>
      </c>
      <c r="J35" s="7">
        <v>158520.4</v>
      </c>
      <c r="K35" s="7">
        <v>158520.4</v>
      </c>
      <c r="L35" s="7">
        <v>158770.4</v>
      </c>
      <c r="M35" s="7">
        <v>158520.4</v>
      </c>
      <c r="N35" s="7">
        <v>158517.7</v>
      </c>
      <c r="O35" s="7">
        <v>82848.7</v>
      </c>
      <c r="P35" s="1" t="s">
        <v>49</v>
      </c>
      <c r="Q35" s="1" t="s">
        <v>10</v>
      </c>
      <c r="R35" s="1" t="s">
        <v>10</v>
      </c>
      <c r="S35" s="1" t="s">
        <v>10</v>
      </c>
      <c r="T35" s="1" t="s">
        <v>10</v>
      </c>
      <c r="U35" s="1" t="s">
        <v>10</v>
      </c>
      <c r="V35" s="1" t="s">
        <v>15</v>
      </c>
      <c r="W35" s="1" t="s">
        <v>10</v>
      </c>
    </row>
    <row r="36" spans="1:23" ht="11.25">
      <c r="A36" s="4" t="s">
        <v>32</v>
      </c>
      <c r="B36" s="7">
        <v>2066307.1</v>
      </c>
      <c r="C36" s="7">
        <v>186770.4</v>
      </c>
      <c r="D36" s="7">
        <v>158520.4</v>
      </c>
      <c r="E36" s="7">
        <v>158520.4</v>
      </c>
      <c r="F36" s="7">
        <v>190770.4</v>
      </c>
      <c r="G36" s="7">
        <v>158520.4</v>
      </c>
      <c r="H36" s="7">
        <v>158520.4</v>
      </c>
      <c r="I36" s="7">
        <v>178986.7</v>
      </c>
      <c r="J36" s="7">
        <v>158520.4</v>
      </c>
      <c r="K36" s="7">
        <v>158520.4</v>
      </c>
      <c r="L36" s="7">
        <v>158770.4</v>
      </c>
      <c r="M36" s="7">
        <v>158520.4</v>
      </c>
      <c r="N36" s="7">
        <v>158517.7</v>
      </c>
      <c r="O36" s="7">
        <v>82848.7</v>
      </c>
      <c r="P36" s="1" t="s">
        <v>49</v>
      </c>
      <c r="Q36" s="1" t="s">
        <v>10</v>
      </c>
      <c r="R36" s="1" t="s">
        <v>10</v>
      </c>
      <c r="S36" s="1" t="s">
        <v>10</v>
      </c>
      <c r="T36" s="1" t="s">
        <v>10</v>
      </c>
      <c r="U36" s="1" t="s">
        <v>10</v>
      </c>
      <c r="V36" s="1" t="s">
        <v>17</v>
      </c>
      <c r="W36" s="1" t="s">
        <v>10</v>
      </c>
    </row>
    <row r="37" spans="1:23" ht="11.25">
      <c r="A37" s="4" t="s">
        <v>33</v>
      </c>
      <c r="B37" s="7">
        <v>2066307.1</v>
      </c>
      <c r="C37" s="7">
        <v>186770.4</v>
      </c>
      <c r="D37" s="7">
        <v>158520.4</v>
      </c>
      <c r="E37" s="7">
        <v>158520.4</v>
      </c>
      <c r="F37" s="7">
        <v>190770.4</v>
      </c>
      <c r="G37" s="7">
        <v>158520.4</v>
      </c>
      <c r="H37" s="7">
        <v>158520.4</v>
      </c>
      <c r="I37" s="7">
        <v>178986.7</v>
      </c>
      <c r="J37" s="7">
        <v>158520.4</v>
      </c>
      <c r="K37" s="7">
        <v>158520.4</v>
      </c>
      <c r="L37" s="7">
        <v>158770.4</v>
      </c>
      <c r="M37" s="7">
        <v>158520.4</v>
      </c>
      <c r="N37" s="7">
        <v>158517.7</v>
      </c>
      <c r="O37" s="7">
        <v>82848.7</v>
      </c>
      <c r="P37" s="1" t="s">
        <v>49</v>
      </c>
      <c r="Q37" s="1" t="s">
        <v>10</v>
      </c>
      <c r="R37" s="1" t="s">
        <v>10</v>
      </c>
      <c r="S37" s="1" t="s">
        <v>10</v>
      </c>
      <c r="T37" s="1" t="s">
        <v>10</v>
      </c>
      <c r="U37" s="1" t="s">
        <v>10</v>
      </c>
      <c r="V37" s="1" t="s">
        <v>19</v>
      </c>
      <c r="W37" s="1" t="s">
        <v>10</v>
      </c>
    </row>
    <row r="38" spans="1:23" ht="11.25">
      <c r="A38" s="4" t="s">
        <v>34</v>
      </c>
      <c r="B38" s="7">
        <v>2066307.1</v>
      </c>
      <c r="C38" s="7">
        <v>186770.4</v>
      </c>
      <c r="D38" s="7">
        <v>158520.4</v>
      </c>
      <c r="E38" s="7">
        <v>158520.4</v>
      </c>
      <c r="F38" s="7">
        <v>190770.4</v>
      </c>
      <c r="G38" s="7">
        <v>158520.4</v>
      </c>
      <c r="H38" s="7">
        <v>158520.4</v>
      </c>
      <c r="I38" s="7">
        <v>178986.7</v>
      </c>
      <c r="J38" s="7">
        <v>158520.4</v>
      </c>
      <c r="K38" s="7">
        <v>158520.4</v>
      </c>
      <c r="L38" s="7">
        <v>158770.4</v>
      </c>
      <c r="M38" s="7">
        <v>158520.4</v>
      </c>
      <c r="N38" s="7">
        <v>158517.7</v>
      </c>
      <c r="O38" s="7">
        <v>82848.7</v>
      </c>
      <c r="P38" s="1" t="s">
        <v>49</v>
      </c>
      <c r="Q38" s="1" t="s">
        <v>10</v>
      </c>
      <c r="R38" s="1" t="s">
        <v>10</v>
      </c>
      <c r="S38" s="1" t="s">
        <v>10</v>
      </c>
      <c r="T38" s="1" t="s">
        <v>10</v>
      </c>
      <c r="U38" s="1" t="s">
        <v>10</v>
      </c>
      <c r="V38" s="1" t="s">
        <v>21</v>
      </c>
      <c r="W38" s="1" t="s">
        <v>10</v>
      </c>
    </row>
    <row r="39" spans="1:23" ht="11.25">
      <c r="A39" s="4" t="s">
        <v>35</v>
      </c>
      <c r="B39" s="7">
        <v>2066307.1</v>
      </c>
      <c r="C39" s="7">
        <v>186770.4</v>
      </c>
      <c r="D39" s="7">
        <v>158520.4</v>
      </c>
      <c r="E39" s="7">
        <v>158520.4</v>
      </c>
      <c r="F39" s="7">
        <v>190770.4</v>
      </c>
      <c r="G39" s="7">
        <v>158520.4</v>
      </c>
      <c r="H39" s="7">
        <v>158520.4</v>
      </c>
      <c r="I39" s="7">
        <v>178986.7</v>
      </c>
      <c r="J39" s="7">
        <v>158520.4</v>
      </c>
      <c r="K39" s="7">
        <v>158520.4</v>
      </c>
      <c r="L39" s="7">
        <v>158770.4</v>
      </c>
      <c r="M39" s="7">
        <v>158520.4</v>
      </c>
      <c r="N39" s="7">
        <v>158517.7</v>
      </c>
      <c r="O39" s="7">
        <v>82848.7</v>
      </c>
      <c r="P39" s="1" t="s">
        <v>49</v>
      </c>
      <c r="Q39" s="1" t="s">
        <v>10</v>
      </c>
      <c r="R39" s="1" t="s">
        <v>10</v>
      </c>
      <c r="S39" s="1" t="s">
        <v>10</v>
      </c>
      <c r="T39" s="1" t="s">
        <v>10</v>
      </c>
      <c r="U39" s="1" t="s">
        <v>10</v>
      </c>
      <c r="V39" s="1" t="s">
        <v>23</v>
      </c>
      <c r="W39" s="1" t="s">
        <v>10</v>
      </c>
    </row>
    <row r="40" spans="1:23" ht="11.25">
      <c r="A40" s="4" t="s">
        <v>36</v>
      </c>
      <c r="B40" s="7">
        <v>2066307.1</v>
      </c>
      <c r="C40" s="7">
        <v>186770.4</v>
      </c>
      <c r="D40" s="7">
        <v>158520.4</v>
      </c>
      <c r="E40" s="7">
        <v>158520.4</v>
      </c>
      <c r="F40" s="7">
        <v>190770.4</v>
      </c>
      <c r="G40" s="7">
        <v>158520.4</v>
      </c>
      <c r="H40" s="7">
        <v>158520.4</v>
      </c>
      <c r="I40" s="7">
        <v>178986.7</v>
      </c>
      <c r="J40" s="7">
        <v>158520.4</v>
      </c>
      <c r="K40" s="7">
        <v>158520.4</v>
      </c>
      <c r="L40" s="7">
        <v>158770.4</v>
      </c>
      <c r="M40" s="7">
        <v>158520.4</v>
      </c>
      <c r="N40" s="7">
        <v>158517.7</v>
      </c>
      <c r="O40" s="7">
        <v>82848.7</v>
      </c>
      <c r="P40" s="1" t="s">
        <v>49</v>
      </c>
      <c r="Q40" s="1" t="s">
        <v>10</v>
      </c>
      <c r="R40" s="1" t="s">
        <v>10</v>
      </c>
      <c r="S40" s="1" t="s">
        <v>10</v>
      </c>
      <c r="T40" s="1" t="s">
        <v>10</v>
      </c>
      <c r="U40" s="1" t="s">
        <v>10</v>
      </c>
      <c r="V40" s="1" t="s">
        <v>25</v>
      </c>
      <c r="W40" s="1" t="s">
        <v>10</v>
      </c>
    </row>
    <row r="41" spans="1:23" ht="11.25">
      <c r="A41" s="4" t="s">
        <v>37</v>
      </c>
      <c r="B41" s="7">
        <v>2066307.1</v>
      </c>
      <c r="C41" s="7">
        <v>186770.4</v>
      </c>
      <c r="D41" s="7">
        <v>158520.4</v>
      </c>
      <c r="E41" s="7">
        <v>158520.4</v>
      </c>
      <c r="F41" s="7">
        <v>190770.4</v>
      </c>
      <c r="G41" s="7">
        <v>158520.4</v>
      </c>
      <c r="H41" s="7">
        <v>158520.4</v>
      </c>
      <c r="I41" s="7">
        <v>178986.7</v>
      </c>
      <c r="J41" s="7">
        <v>158520.4</v>
      </c>
      <c r="K41" s="7">
        <v>158520.4</v>
      </c>
      <c r="L41" s="7">
        <v>158770.4</v>
      </c>
      <c r="M41" s="7">
        <v>158520.4</v>
      </c>
      <c r="N41" s="7">
        <v>158517.7</v>
      </c>
      <c r="O41" s="7">
        <v>82848.7</v>
      </c>
      <c r="P41" s="1" t="s">
        <v>49</v>
      </c>
      <c r="Q41" s="1" t="s">
        <v>10</v>
      </c>
      <c r="R41" s="1" t="s">
        <v>10</v>
      </c>
      <c r="S41" s="1" t="s">
        <v>10</v>
      </c>
      <c r="T41" s="1" t="s">
        <v>10</v>
      </c>
      <c r="U41" s="1" t="s">
        <v>10</v>
      </c>
      <c r="V41" s="1" t="s">
        <v>27</v>
      </c>
      <c r="W41" s="1" t="s">
        <v>10</v>
      </c>
    </row>
    <row r="42" spans="1:23" ht="11.25">
      <c r="A42" s="4" t="s">
        <v>50</v>
      </c>
      <c r="B42" s="7">
        <v>2066307.1</v>
      </c>
      <c r="C42" s="7">
        <v>186770.4</v>
      </c>
      <c r="D42" s="7">
        <v>158520.4</v>
      </c>
      <c r="E42" s="7">
        <v>158520.4</v>
      </c>
      <c r="F42" s="7">
        <v>190770.4</v>
      </c>
      <c r="G42" s="7">
        <v>158520.4</v>
      </c>
      <c r="H42" s="7">
        <v>158520.4</v>
      </c>
      <c r="I42" s="7">
        <v>178986.7</v>
      </c>
      <c r="J42" s="7">
        <v>158520.4</v>
      </c>
      <c r="K42" s="7">
        <v>158520.4</v>
      </c>
      <c r="L42" s="7">
        <v>158770.4</v>
      </c>
      <c r="M42" s="7">
        <v>158520.4</v>
      </c>
      <c r="N42" s="7">
        <v>158517.7</v>
      </c>
      <c r="O42" s="7">
        <v>82848.7</v>
      </c>
      <c r="P42" s="1" t="s">
        <v>49</v>
      </c>
      <c r="Q42" s="1" t="s">
        <v>10</v>
      </c>
      <c r="R42" s="1" t="s">
        <v>10</v>
      </c>
      <c r="S42" s="1" t="s">
        <v>10</v>
      </c>
      <c r="T42" s="1" t="s">
        <v>51</v>
      </c>
      <c r="U42" s="1" t="s">
        <v>10</v>
      </c>
      <c r="V42" s="1" t="s">
        <v>11</v>
      </c>
      <c r="W42" s="1" t="s">
        <v>10</v>
      </c>
    </row>
    <row r="43" spans="1:23" ht="11.25">
      <c r="A43" s="4" t="s">
        <v>40</v>
      </c>
      <c r="B43" s="7">
        <v>2066307.1</v>
      </c>
      <c r="C43" s="7">
        <v>186770.4</v>
      </c>
      <c r="D43" s="7">
        <v>158520.4</v>
      </c>
      <c r="E43" s="7">
        <v>158520.4</v>
      </c>
      <c r="F43" s="7">
        <v>190770.4</v>
      </c>
      <c r="G43" s="7">
        <v>158520.4</v>
      </c>
      <c r="H43" s="7">
        <v>158520.4</v>
      </c>
      <c r="I43" s="7">
        <v>178986.7</v>
      </c>
      <c r="J43" s="7">
        <v>158520.4</v>
      </c>
      <c r="K43" s="7">
        <v>158520.4</v>
      </c>
      <c r="L43" s="7">
        <v>158770.4</v>
      </c>
      <c r="M43" s="7">
        <v>158520.4</v>
      </c>
      <c r="N43" s="7">
        <v>158517.7</v>
      </c>
      <c r="O43" s="7">
        <v>82848.7</v>
      </c>
      <c r="P43" s="1" t="s">
        <v>49</v>
      </c>
      <c r="Q43" s="1" t="s">
        <v>10</v>
      </c>
      <c r="R43" s="1" t="s">
        <v>10</v>
      </c>
      <c r="S43" s="1" t="s">
        <v>10</v>
      </c>
      <c r="T43" s="1" t="s">
        <v>51</v>
      </c>
      <c r="U43" s="1" t="s">
        <v>10</v>
      </c>
      <c r="V43" s="1" t="s">
        <v>13</v>
      </c>
      <c r="W43" s="1" t="s">
        <v>10</v>
      </c>
    </row>
    <row r="44" spans="1:23" ht="11.25">
      <c r="A44" s="4" t="s">
        <v>41</v>
      </c>
      <c r="B44" s="7">
        <v>2066307.1</v>
      </c>
      <c r="C44" s="7">
        <v>186770.4</v>
      </c>
      <c r="D44" s="7">
        <v>158520.4</v>
      </c>
      <c r="E44" s="7">
        <v>158520.4</v>
      </c>
      <c r="F44" s="7">
        <v>190770.4</v>
      </c>
      <c r="G44" s="7">
        <v>158520.4</v>
      </c>
      <c r="H44" s="7">
        <v>158520.4</v>
      </c>
      <c r="I44" s="7">
        <v>178986.7</v>
      </c>
      <c r="J44" s="7">
        <v>158520.4</v>
      </c>
      <c r="K44" s="7">
        <v>158520.4</v>
      </c>
      <c r="L44" s="7">
        <v>158770.4</v>
      </c>
      <c r="M44" s="7">
        <v>158520.4</v>
      </c>
      <c r="N44" s="7">
        <v>158517.7</v>
      </c>
      <c r="O44" s="7">
        <v>82848.7</v>
      </c>
      <c r="P44" s="1" t="s">
        <v>49</v>
      </c>
      <c r="Q44" s="1" t="s">
        <v>10</v>
      </c>
      <c r="R44" s="1" t="s">
        <v>10</v>
      </c>
      <c r="S44" s="1" t="s">
        <v>10</v>
      </c>
      <c r="T44" s="1" t="s">
        <v>51</v>
      </c>
      <c r="U44" s="1" t="s">
        <v>10</v>
      </c>
      <c r="V44" s="1" t="s">
        <v>15</v>
      </c>
      <c r="W44" s="1" t="s">
        <v>10</v>
      </c>
    </row>
    <row r="45" spans="1:23" ht="11.25">
      <c r="A45" s="4" t="s">
        <v>42</v>
      </c>
      <c r="B45" s="7">
        <v>2066307.1</v>
      </c>
      <c r="C45" s="7">
        <v>186770.4</v>
      </c>
      <c r="D45" s="7">
        <v>158520.4</v>
      </c>
      <c r="E45" s="7">
        <v>158520.4</v>
      </c>
      <c r="F45" s="7">
        <v>190770.4</v>
      </c>
      <c r="G45" s="7">
        <v>158520.4</v>
      </c>
      <c r="H45" s="7">
        <v>158520.4</v>
      </c>
      <c r="I45" s="7">
        <v>178986.7</v>
      </c>
      <c r="J45" s="7">
        <v>158520.4</v>
      </c>
      <c r="K45" s="7">
        <v>158520.4</v>
      </c>
      <c r="L45" s="7">
        <v>158770.4</v>
      </c>
      <c r="M45" s="7">
        <v>158520.4</v>
      </c>
      <c r="N45" s="7">
        <v>158517.7</v>
      </c>
      <c r="O45" s="7">
        <v>82848.7</v>
      </c>
      <c r="P45" s="1" t="s">
        <v>49</v>
      </c>
      <c r="Q45" s="1" t="s">
        <v>10</v>
      </c>
      <c r="R45" s="1" t="s">
        <v>10</v>
      </c>
      <c r="S45" s="1" t="s">
        <v>10</v>
      </c>
      <c r="T45" s="1" t="s">
        <v>51</v>
      </c>
      <c r="U45" s="1" t="s">
        <v>10</v>
      </c>
      <c r="V45" s="1" t="s">
        <v>17</v>
      </c>
      <c r="W45" s="1" t="s">
        <v>10</v>
      </c>
    </row>
    <row r="46" spans="1:23" ht="11.25">
      <c r="A46" s="4" t="s">
        <v>43</v>
      </c>
      <c r="B46" s="7">
        <v>2066307.1</v>
      </c>
      <c r="C46" s="7">
        <v>186770.4</v>
      </c>
      <c r="D46" s="7">
        <v>158520.4</v>
      </c>
      <c r="E46" s="7">
        <v>158520.4</v>
      </c>
      <c r="F46" s="7">
        <v>190770.4</v>
      </c>
      <c r="G46" s="7">
        <v>158520.4</v>
      </c>
      <c r="H46" s="7">
        <v>158520.4</v>
      </c>
      <c r="I46" s="7">
        <v>178986.7</v>
      </c>
      <c r="J46" s="7">
        <v>158520.4</v>
      </c>
      <c r="K46" s="7">
        <v>158520.4</v>
      </c>
      <c r="L46" s="7">
        <v>158770.4</v>
      </c>
      <c r="M46" s="7">
        <v>158520.4</v>
      </c>
      <c r="N46" s="7">
        <v>158517.7</v>
      </c>
      <c r="O46" s="7">
        <v>82848.7</v>
      </c>
      <c r="P46" s="1" t="s">
        <v>49</v>
      </c>
      <c r="Q46" s="1" t="s">
        <v>10</v>
      </c>
      <c r="R46" s="1" t="s">
        <v>10</v>
      </c>
      <c r="S46" s="1" t="s">
        <v>10</v>
      </c>
      <c r="T46" s="1" t="s">
        <v>51</v>
      </c>
      <c r="U46" s="1" t="s">
        <v>10</v>
      </c>
      <c r="V46" s="1" t="s">
        <v>19</v>
      </c>
      <c r="W46" s="1" t="s">
        <v>10</v>
      </c>
    </row>
    <row r="47" spans="1:23" ht="11.25">
      <c r="A47" s="4" t="s">
        <v>44</v>
      </c>
      <c r="B47" s="7">
        <v>2066307.1</v>
      </c>
      <c r="C47" s="7">
        <v>186770.4</v>
      </c>
      <c r="D47" s="7">
        <v>158520.4</v>
      </c>
      <c r="E47" s="7">
        <v>158520.4</v>
      </c>
      <c r="F47" s="7">
        <v>190770.4</v>
      </c>
      <c r="G47" s="7">
        <v>158520.4</v>
      </c>
      <c r="H47" s="7">
        <v>158520.4</v>
      </c>
      <c r="I47" s="7">
        <v>178986.7</v>
      </c>
      <c r="J47" s="7">
        <v>158520.4</v>
      </c>
      <c r="K47" s="7">
        <v>158520.4</v>
      </c>
      <c r="L47" s="7">
        <v>158770.4</v>
      </c>
      <c r="M47" s="7">
        <v>158520.4</v>
      </c>
      <c r="N47" s="7">
        <v>158517.7</v>
      </c>
      <c r="O47" s="7">
        <v>82848.7</v>
      </c>
      <c r="P47" s="1" t="s">
        <v>49</v>
      </c>
      <c r="Q47" s="1" t="s">
        <v>10</v>
      </c>
      <c r="R47" s="1" t="s">
        <v>10</v>
      </c>
      <c r="S47" s="1" t="s">
        <v>10</v>
      </c>
      <c r="T47" s="1" t="s">
        <v>51</v>
      </c>
      <c r="U47" s="1" t="s">
        <v>10</v>
      </c>
      <c r="V47" s="1" t="s">
        <v>21</v>
      </c>
      <c r="W47" s="1" t="s">
        <v>10</v>
      </c>
    </row>
    <row r="48" spans="1:23" ht="11.25">
      <c r="A48" s="4" t="s">
        <v>45</v>
      </c>
      <c r="B48" s="7">
        <v>2066307.1</v>
      </c>
      <c r="C48" s="7">
        <v>186770.4</v>
      </c>
      <c r="D48" s="7">
        <v>158520.4</v>
      </c>
      <c r="E48" s="7">
        <v>158520.4</v>
      </c>
      <c r="F48" s="7">
        <v>190770.4</v>
      </c>
      <c r="G48" s="7">
        <v>158520.4</v>
      </c>
      <c r="H48" s="7">
        <v>158520.4</v>
      </c>
      <c r="I48" s="7">
        <v>178986.7</v>
      </c>
      <c r="J48" s="7">
        <v>158520.4</v>
      </c>
      <c r="K48" s="7">
        <v>158520.4</v>
      </c>
      <c r="L48" s="7">
        <v>158770.4</v>
      </c>
      <c r="M48" s="7">
        <v>158520.4</v>
      </c>
      <c r="N48" s="7">
        <v>158517.7</v>
      </c>
      <c r="O48" s="7">
        <v>82848.7</v>
      </c>
      <c r="P48" s="1" t="s">
        <v>49</v>
      </c>
      <c r="Q48" s="1" t="s">
        <v>10</v>
      </c>
      <c r="R48" s="1" t="s">
        <v>10</v>
      </c>
      <c r="S48" s="1" t="s">
        <v>10</v>
      </c>
      <c r="T48" s="1" t="s">
        <v>51</v>
      </c>
      <c r="U48" s="1" t="s">
        <v>10</v>
      </c>
      <c r="V48" s="1" t="s">
        <v>23</v>
      </c>
      <c r="W48" s="1" t="s">
        <v>10</v>
      </c>
    </row>
    <row r="49" spans="1:23" ht="11.25">
      <c r="A49" s="4" t="s">
        <v>46</v>
      </c>
      <c r="B49" s="7">
        <v>2066307.1</v>
      </c>
      <c r="C49" s="7">
        <v>186770.4</v>
      </c>
      <c r="D49" s="7">
        <v>158520.4</v>
      </c>
      <c r="E49" s="7">
        <v>158520.4</v>
      </c>
      <c r="F49" s="7">
        <v>190770.4</v>
      </c>
      <c r="G49" s="7">
        <v>158520.4</v>
      </c>
      <c r="H49" s="7">
        <v>158520.4</v>
      </c>
      <c r="I49" s="7">
        <v>178986.7</v>
      </c>
      <c r="J49" s="7">
        <v>158520.4</v>
      </c>
      <c r="K49" s="7">
        <v>158520.4</v>
      </c>
      <c r="L49" s="7">
        <v>158770.4</v>
      </c>
      <c r="M49" s="7">
        <v>158520.4</v>
      </c>
      <c r="N49" s="7">
        <v>158517.7</v>
      </c>
      <c r="O49" s="7">
        <v>82848.7</v>
      </c>
      <c r="P49" s="1" t="s">
        <v>49</v>
      </c>
      <c r="Q49" s="1" t="s">
        <v>10</v>
      </c>
      <c r="R49" s="1" t="s">
        <v>10</v>
      </c>
      <c r="S49" s="1" t="s">
        <v>10</v>
      </c>
      <c r="T49" s="1" t="s">
        <v>51</v>
      </c>
      <c r="U49" s="1" t="s">
        <v>10</v>
      </c>
      <c r="V49" s="1" t="s">
        <v>25</v>
      </c>
      <c r="W49" s="1" t="s">
        <v>10</v>
      </c>
    </row>
    <row r="50" spans="1:23" ht="11.25">
      <c r="A50" s="4" t="s">
        <v>47</v>
      </c>
      <c r="B50" s="7">
        <v>2066307.1</v>
      </c>
      <c r="C50" s="7">
        <v>186770.4</v>
      </c>
      <c r="D50" s="7">
        <v>158520.4</v>
      </c>
      <c r="E50" s="7">
        <v>158520.4</v>
      </c>
      <c r="F50" s="7">
        <v>190770.4</v>
      </c>
      <c r="G50" s="7">
        <v>158520.4</v>
      </c>
      <c r="H50" s="7">
        <v>158520.4</v>
      </c>
      <c r="I50" s="7">
        <v>178986.7</v>
      </c>
      <c r="J50" s="7">
        <v>158520.4</v>
      </c>
      <c r="K50" s="7">
        <v>158520.4</v>
      </c>
      <c r="L50" s="7">
        <v>158770.4</v>
      </c>
      <c r="M50" s="7">
        <v>158520.4</v>
      </c>
      <c r="N50" s="7">
        <v>158517.7</v>
      </c>
      <c r="O50" s="7">
        <v>82848.7</v>
      </c>
      <c r="P50" s="1" t="s">
        <v>49</v>
      </c>
      <c r="Q50" s="1" t="s">
        <v>10</v>
      </c>
      <c r="R50" s="1" t="s">
        <v>10</v>
      </c>
      <c r="S50" s="1" t="s">
        <v>10</v>
      </c>
      <c r="T50" s="1" t="s">
        <v>51</v>
      </c>
      <c r="U50" s="1" t="s">
        <v>10</v>
      </c>
      <c r="V50" s="1" t="s">
        <v>27</v>
      </c>
      <c r="W50" s="1" t="s">
        <v>10</v>
      </c>
    </row>
    <row r="51" spans="1:23" ht="11.25">
      <c r="A51" s="4" t="s">
        <v>52</v>
      </c>
      <c r="B51" s="7">
        <v>220864096.7</v>
      </c>
      <c r="C51" s="7">
        <v>22451699.9</v>
      </c>
      <c r="D51" s="7">
        <v>20166600</v>
      </c>
      <c r="E51" s="7">
        <v>17822000.1</v>
      </c>
      <c r="F51" s="7">
        <v>17252700</v>
      </c>
      <c r="G51" s="7">
        <v>28712300</v>
      </c>
      <c r="H51" s="7">
        <v>18298489.4</v>
      </c>
      <c r="I51" s="7">
        <v>6524200</v>
      </c>
      <c r="J51" s="7">
        <v>8392800</v>
      </c>
      <c r="K51" s="7">
        <v>23326800</v>
      </c>
      <c r="L51" s="7">
        <v>19723839.5</v>
      </c>
      <c r="M51" s="7">
        <v>19650676.4</v>
      </c>
      <c r="N51" s="7">
        <v>9020801.3</v>
      </c>
      <c r="O51" s="7">
        <v>9521190.1</v>
      </c>
      <c r="P51" s="1" t="s">
        <v>53</v>
      </c>
      <c r="Q51" s="1" t="s">
        <v>10</v>
      </c>
      <c r="R51" s="1" t="s">
        <v>10</v>
      </c>
      <c r="S51" s="1" t="s">
        <v>10</v>
      </c>
      <c r="T51" s="1" t="s">
        <v>10</v>
      </c>
      <c r="U51" s="1" t="s">
        <v>10</v>
      </c>
      <c r="V51" s="1" t="s">
        <v>11</v>
      </c>
      <c r="W51" s="1" t="s">
        <v>10</v>
      </c>
    </row>
    <row r="52" spans="1:23" ht="11.25">
      <c r="A52" s="4" t="s">
        <v>30</v>
      </c>
      <c r="B52" s="7">
        <v>220864096.7</v>
      </c>
      <c r="C52" s="7">
        <v>22451699.9</v>
      </c>
      <c r="D52" s="7">
        <v>20166600</v>
      </c>
      <c r="E52" s="7">
        <v>17822000.1</v>
      </c>
      <c r="F52" s="7">
        <v>17252700</v>
      </c>
      <c r="G52" s="7">
        <v>28712300</v>
      </c>
      <c r="H52" s="7">
        <v>18298489.4</v>
      </c>
      <c r="I52" s="7">
        <v>6524200</v>
      </c>
      <c r="J52" s="7">
        <v>8392800</v>
      </c>
      <c r="K52" s="7">
        <v>23326800</v>
      </c>
      <c r="L52" s="7">
        <v>19723839.5</v>
      </c>
      <c r="M52" s="7">
        <v>19650676.4</v>
      </c>
      <c r="N52" s="7">
        <v>9020801.3</v>
      </c>
      <c r="O52" s="7">
        <v>9521190.1</v>
      </c>
      <c r="P52" s="1" t="s">
        <v>53</v>
      </c>
      <c r="Q52" s="1" t="s">
        <v>10</v>
      </c>
      <c r="R52" s="1" t="s">
        <v>10</v>
      </c>
      <c r="S52" s="1" t="s">
        <v>10</v>
      </c>
      <c r="T52" s="1" t="s">
        <v>10</v>
      </c>
      <c r="U52" s="1" t="s">
        <v>10</v>
      </c>
      <c r="V52" s="1" t="s">
        <v>13</v>
      </c>
      <c r="W52" s="1" t="s">
        <v>10</v>
      </c>
    </row>
    <row r="53" spans="1:23" ht="11.25">
      <c r="A53" s="4" t="s">
        <v>31</v>
      </c>
      <c r="B53" s="7">
        <v>220864096.7</v>
      </c>
      <c r="C53" s="7">
        <v>22451699.9</v>
      </c>
      <c r="D53" s="7">
        <v>20166600</v>
      </c>
      <c r="E53" s="7">
        <v>17822000.1</v>
      </c>
      <c r="F53" s="7">
        <v>17252700</v>
      </c>
      <c r="G53" s="7">
        <v>28712300</v>
      </c>
      <c r="H53" s="7">
        <v>18298489.4</v>
      </c>
      <c r="I53" s="7">
        <v>6524200</v>
      </c>
      <c r="J53" s="7">
        <v>8392800</v>
      </c>
      <c r="K53" s="7">
        <v>23326800</v>
      </c>
      <c r="L53" s="7">
        <v>19723839.5</v>
      </c>
      <c r="M53" s="7">
        <v>19650676.4</v>
      </c>
      <c r="N53" s="7">
        <v>9020801.3</v>
      </c>
      <c r="O53" s="7">
        <v>9521190.1</v>
      </c>
      <c r="P53" s="1" t="s">
        <v>53</v>
      </c>
      <c r="Q53" s="1" t="s">
        <v>10</v>
      </c>
      <c r="R53" s="1" t="s">
        <v>10</v>
      </c>
      <c r="S53" s="1" t="s">
        <v>10</v>
      </c>
      <c r="T53" s="1" t="s">
        <v>10</v>
      </c>
      <c r="U53" s="1" t="s">
        <v>10</v>
      </c>
      <c r="V53" s="1" t="s">
        <v>15</v>
      </c>
      <c r="W53" s="1" t="s">
        <v>10</v>
      </c>
    </row>
    <row r="54" spans="1:23" ht="11.25">
      <c r="A54" s="4" t="s">
        <v>32</v>
      </c>
      <c r="B54" s="7">
        <v>220864096.7</v>
      </c>
      <c r="C54" s="7">
        <v>22451699.9</v>
      </c>
      <c r="D54" s="7">
        <v>20166600</v>
      </c>
      <c r="E54" s="7">
        <v>17822000.1</v>
      </c>
      <c r="F54" s="7">
        <v>17252700</v>
      </c>
      <c r="G54" s="7">
        <v>28712300</v>
      </c>
      <c r="H54" s="7">
        <v>18298489.4</v>
      </c>
      <c r="I54" s="7">
        <v>6524200</v>
      </c>
      <c r="J54" s="7">
        <v>8392800</v>
      </c>
      <c r="K54" s="7">
        <v>23326800</v>
      </c>
      <c r="L54" s="7">
        <v>19723839.5</v>
      </c>
      <c r="M54" s="7">
        <v>19650676.4</v>
      </c>
      <c r="N54" s="7">
        <v>9020801.3</v>
      </c>
      <c r="O54" s="7">
        <v>9521190.1</v>
      </c>
      <c r="P54" s="1" t="s">
        <v>53</v>
      </c>
      <c r="Q54" s="1" t="s">
        <v>10</v>
      </c>
      <c r="R54" s="1" t="s">
        <v>10</v>
      </c>
      <c r="S54" s="1" t="s">
        <v>10</v>
      </c>
      <c r="T54" s="1" t="s">
        <v>10</v>
      </c>
      <c r="U54" s="1" t="s">
        <v>10</v>
      </c>
      <c r="V54" s="1" t="s">
        <v>17</v>
      </c>
      <c r="W54" s="1" t="s">
        <v>10</v>
      </c>
    </row>
    <row r="55" spans="1:23" ht="11.25">
      <c r="A55" s="4" t="s">
        <v>33</v>
      </c>
      <c r="B55" s="7">
        <v>220864096.7</v>
      </c>
      <c r="C55" s="7">
        <v>22451699.9</v>
      </c>
      <c r="D55" s="7">
        <v>20166600</v>
      </c>
      <c r="E55" s="7">
        <v>17822000.1</v>
      </c>
      <c r="F55" s="7">
        <v>17252700</v>
      </c>
      <c r="G55" s="7">
        <v>28712300</v>
      </c>
      <c r="H55" s="7">
        <v>18298489.4</v>
      </c>
      <c r="I55" s="7">
        <v>6524200</v>
      </c>
      <c r="J55" s="7">
        <v>8392800</v>
      </c>
      <c r="K55" s="7">
        <v>23326800</v>
      </c>
      <c r="L55" s="7">
        <v>19723839.5</v>
      </c>
      <c r="M55" s="7">
        <v>19650676.4</v>
      </c>
      <c r="N55" s="7">
        <v>9020801.3</v>
      </c>
      <c r="O55" s="7">
        <v>9521190.1</v>
      </c>
      <c r="P55" s="1" t="s">
        <v>53</v>
      </c>
      <c r="Q55" s="1" t="s">
        <v>10</v>
      </c>
      <c r="R55" s="1" t="s">
        <v>10</v>
      </c>
      <c r="S55" s="1" t="s">
        <v>10</v>
      </c>
      <c r="T55" s="1" t="s">
        <v>10</v>
      </c>
      <c r="U55" s="1" t="s">
        <v>10</v>
      </c>
      <c r="V55" s="1" t="s">
        <v>19</v>
      </c>
      <c r="W55" s="1" t="s">
        <v>10</v>
      </c>
    </row>
    <row r="56" spans="1:23" ht="11.25">
      <c r="A56" s="4" t="s">
        <v>34</v>
      </c>
      <c r="B56" s="7">
        <v>220864096.7</v>
      </c>
      <c r="C56" s="7">
        <v>22451699.9</v>
      </c>
      <c r="D56" s="7">
        <v>20166600</v>
      </c>
      <c r="E56" s="7">
        <v>17822000.1</v>
      </c>
      <c r="F56" s="7">
        <v>17252700</v>
      </c>
      <c r="G56" s="7">
        <v>28712300</v>
      </c>
      <c r="H56" s="7">
        <v>18298489.4</v>
      </c>
      <c r="I56" s="7">
        <v>6524200</v>
      </c>
      <c r="J56" s="7">
        <v>8392800</v>
      </c>
      <c r="K56" s="7">
        <v>23326800</v>
      </c>
      <c r="L56" s="7">
        <v>19723839.5</v>
      </c>
      <c r="M56" s="7">
        <v>19650676.4</v>
      </c>
      <c r="N56" s="7">
        <v>9020801.3</v>
      </c>
      <c r="O56" s="7">
        <v>9521190.1</v>
      </c>
      <c r="P56" s="1" t="s">
        <v>53</v>
      </c>
      <c r="Q56" s="1" t="s">
        <v>10</v>
      </c>
      <c r="R56" s="1" t="s">
        <v>10</v>
      </c>
      <c r="S56" s="1" t="s">
        <v>10</v>
      </c>
      <c r="T56" s="1" t="s">
        <v>10</v>
      </c>
      <c r="U56" s="1" t="s">
        <v>10</v>
      </c>
      <c r="V56" s="1" t="s">
        <v>21</v>
      </c>
      <c r="W56" s="1" t="s">
        <v>10</v>
      </c>
    </row>
    <row r="57" spans="1:23" ht="11.25">
      <c r="A57" s="4" t="s">
        <v>35</v>
      </c>
      <c r="B57" s="7">
        <v>220864096.7</v>
      </c>
      <c r="C57" s="7">
        <v>22451699.9</v>
      </c>
      <c r="D57" s="7">
        <v>20166600</v>
      </c>
      <c r="E57" s="7">
        <v>17822000.1</v>
      </c>
      <c r="F57" s="7">
        <v>17252700</v>
      </c>
      <c r="G57" s="7">
        <v>28712300</v>
      </c>
      <c r="H57" s="7">
        <v>18298489.4</v>
      </c>
      <c r="I57" s="7">
        <v>6524200</v>
      </c>
      <c r="J57" s="7">
        <v>8392800</v>
      </c>
      <c r="K57" s="7">
        <v>23326800</v>
      </c>
      <c r="L57" s="7">
        <v>19723839.5</v>
      </c>
      <c r="M57" s="7">
        <v>19650676.4</v>
      </c>
      <c r="N57" s="7">
        <v>9020801.3</v>
      </c>
      <c r="O57" s="7">
        <v>9521190.1</v>
      </c>
      <c r="P57" s="1" t="s">
        <v>53</v>
      </c>
      <c r="Q57" s="1" t="s">
        <v>10</v>
      </c>
      <c r="R57" s="1" t="s">
        <v>10</v>
      </c>
      <c r="S57" s="1" t="s">
        <v>10</v>
      </c>
      <c r="T57" s="1" t="s">
        <v>10</v>
      </c>
      <c r="U57" s="1" t="s">
        <v>10</v>
      </c>
      <c r="V57" s="1" t="s">
        <v>23</v>
      </c>
      <c r="W57" s="1" t="s">
        <v>10</v>
      </c>
    </row>
    <row r="58" spans="1:23" ht="11.25">
      <c r="A58" s="4" t="s">
        <v>36</v>
      </c>
      <c r="B58" s="7">
        <v>220864096.7</v>
      </c>
      <c r="C58" s="7">
        <v>22451699.9</v>
      </c>
      <c r="D58" s="7">
        <v>20166600</v>
      </c>
      <c r="E58" s="7">
        <v>17822000.1</v>
      </c>
      <c r="F58" s="7">
        <v>17252700</v>
      </c>
      <c r="G58" s="7">
        <v>28712300</v>
      </c>
      <c r="H58" s="7">
        <v>18298489.4</v>
      </c>
      <c r="I58" s="7">
        <v>6524200</v>
      </c>
      <c r="J58" s="7">
        <v>8392800</v>
      </c>
      <c r="K58" s="7">
        <v>23326800</v>
      </c>
      <c r="L58" s="7">
        <v>19723839.5</v>
      </c>
      <c r="M58" s="7">
        <v>19650676.4</v>
      </c>
      <c r="N58" s="7">
        <v>9020801.3</v>
      </c>
      <c r="O58" s="7">
        <v>9521190.1</v>
      </c>
      <c r="P58" s="1" t="s">
        <v>53</v>
      </c>
      <c r="Q58" s="1" t="s">
        <v>10</v>
      </c>
      <c r="R58" s="1" t="s">
        <v>10</v>
      </c>
      <c r="S58" s="1" t="s">
        <v>10</v>
      </c>
      <c r="T58" s="1" t="s">
        <v>10</v>
      </c>
      <c r="U58" s="1" t="s">
        <v>10</v>
      </c>
      <c r="V58" s="1" t="s">
        <v>25</v>
      </c>
      <c r="W58" s="1" t="s">
        <v>10</v>
      </c>
    </row>
    <row r="59" spans="1:23" ht="11.25">
      <c r="A59" s="4" t="s">
        <v>37</v>
      </c>
      <c r="B59" s="7">
        <v>220864096.7</v>
      </c>
      <c r="C59" s="7">
        <v>22451699.9</v>
      </c>
      <c r="D59" s="7">
        <v>20166600</v>
      </c>
      <c r="E59" s="7">
        <v>17822000.1</v>
      </c>
      <c r="F59" s="7">
        <v>17252700</v>
      </c>
      <c r="G59" s="7">
        <v>28712300</v>
      </c>
      <c r="H59" s="7">
        <v>18298489.4</v>
      </c>
      <c r="I59" s="7">
        <v>6524200</v>
      </c>
      <c r="J59" s="7">
        <v>8392800</v>
      </c>
      <c r="K59" s="7">
        <v>23326800</v>
      </c>
      <c r="L59" s="7">
        <v>19723839.5</v>
      </c>
      <c r="M59" s="7">
        <v>19650676.4</v>
      </c>
      <c r="N59" s="7">
        <v>9020801.3</v>
      </c>
      <c r="O59" s="7">
        <v>9521190.1</v>
      </c>
      <c r="P59" s="1" t="s">
        <v>53</v>
      </c>
      <c r="Q59" s="1" t="s">
        <v>10</v>
      </c>
      <c r="R59" s="1" t="s">
        <v>10</v>
      </c>
      <c r="S59" s="1" t="s">
        <v>10</v>
      </c>
      <c r="T59" s="1" t="s">
        <v>10</v>
      </c>
      <c r="U59" s="1" t="s">
        <v>10</v>
      </c>
      <c r="V59" s="1" t="s">
        <v>27</v>
      </c>
      <c r="W59" s="1" t="s">
        <v>10</v>
      </c>
    </row>
    <row r="60" spans="1:23" ht="11.25">
      <c r="A60" s="4" t="s">
        <v>54</v>
      </c>
      <c r="B60" s="7">
        <v>76427145.3</v>
      </c>
      <c r="C60" s="7">
        <v>7719099.9</v>
      </c>
      <c r="D60" s="7">
        <v>6878400</v>
      </c>
      <c r="E60" s="7">
        <v>6267000</v>
      </c>
      <c r="F60" s="7">
        <v>6419900</v>
      </c>
      <c r="G60" s="7">
        <v>9935500</v>
      </c>
      <c r="H60" s="7">
        <v>4432589.4</v>
      </c>
      <c r="I60" s="7">
        <v>1757800</v>
      </c>
      <c r="J60" s="7">
        <v>2904200</v>
      </c>
      <c r="K60" s="7">
        <v>7872000</v>
      </c>
      <c r="L60" s="7">
        <v>7413400</v>
      </c>
      <c r="M60" s="7">
        <v>7260810.5</v>
      </c>
      <c r="N60" s="7">
        <v>4571823</v>
      </c>
      <c r="O60" s="7">
        <v>2994622.5</v>
      </c>
      <c r="P60" s="1" t="s">
        <v>53</v>
      </c>
      <c r="Q60" s="1" t="s">
        <v>10</v>
      </c>
      <c r="R60" s="1" t="s">
        <v>10</v>
      </c>
      <c r="S60" s="1" t="s">
        <v>10</v>
      </c>
      <c r="T60" s="1" t="s">
        <v>55</v>
      </c>
      <c r="U60" s="1" t="s">
        <v>10</v>
      </c>
      <c r="V60" s="1" t="s">
        <v>11</v>
      </c>
      <c r="W60" s="1" t="s">
        <v>10</v>
      </c>
    </row>
    <row r="61" spans="1:23" ht="11.25">
      <c r="A61" s="4" t="s">
        <v>40</v>
      </c>
      <c r="B61" s="7">
        <v>76427145.3</v>
      </c>
      <c r="C61" s="7">
        <v>7719099.9</v>
      </c>
      <c r="D61" s="7">
        <v>6878400</v>
      </c>
      <c r="E61" s="7">
        <v>6267000</v>
      </c>
      <c r="F61" s="7">
        <v>6419900</v>
      </c>
      <c r="G61" s="7">
        <v>9935500</v>
      </c>
      <c r="H61" s="7">
        <v>4432589.4</v>
      </c>
      <c r="I61" s="7">
        <v>1757800</v>
      </c>
      <c r="J61" s="7">
        <v>2904200</v>
      </c>
      <c r="K61" s="7">
        <v>7872000</v>
      </c>
      <c r="L61" s="7">
        <v>7413400</v>
      </c>
      <c r="M61" s="7">
        <v>7260810.5</v>
      </c>
      <c r="N61" s="7">
        <v>4571823</v>
      </c>
      <c r="O61" s="7">
        <v>2994622.5</v>
      </c>
      <c r="P61" s="1" t="s">
        <v>53</v>
      </c>
      <c r="Q61" s="1" t="s">
        <v>10</v>
      </c>
      <c r="R61" s="1" t="s">
        <v>10</v>
      </c>
      <c r="S61" s="1" t="s">
        <v>10</v>
      </c>
      <c r="T61" s="1" t="s">
        <v>55</v>
      </c>
      <c r="U61" s="1" t="s">
        <v>10</v>
      </c>
      <c r="V61" s="1" t="s">
        <v>13</v>
      </c>
      <c r="W61" s="1" t="s">
        <v>10</v>
      </c>
    </row>
    <row r="62" spans="1:23" ht="11.25">
      <c r="A62" s="4" t="s">
        <v>41</v>
      </c>
      <c r="B62" s="7">
        <v>76427145.3</v>
      </c>
      <c r="C62" s="7">
        <v>7719099.9</v>
      </c>
      <c r="D62" s="7">
        <v>6878400</v>
      </c>
      <c r="E62" s="7">
        <v>6267000</v>
      </c>
      <c r="F62" s="7">
        <v>6419900</v>
      </c>
      <c r="G62" s="7">
        <v>9935500</v>
      </c>
      <c r="H62" s="7">
        <v>4432589.4</v>
      </c>
      <c r="I62" s="7">
        <v>1757800</v>
      </c>
      <c r="J62" s="7">
        <v>2904200</v>
      </c>
      <c r="K62" s="7">
        <v>7872000</v>
      </c>
      <c r="L62" s="7">
        <v>7413400</v>
      </c>
      <c r="M62" s="7">
        <v>7260810.5</v>
      </c>
      <c r="N62" s="7">
        <v>4571823</v>
      </c>
      <c r="O62" s="7">
        <v>2994622.5</v>
      </c>
      <c r="P62" s="1" t="s">
        <v>53</v>
      </c>
      <c r="Q62" s="1" t="s">
        <v>10</v>
      </c>
      <c r="R62" s="1" t="s">
        <v>10</v>
      </c>
      <c r="S62" s="1" t="s">
        <v>10</v>
      </c>
      <c r="T62" s="1" t="s">
        <v>55</v>
      </c>
      <c r="U62" s="1" t="s">
        <v>10</v>
      </c>
      <c r="V62" s="1" t="s">
        <v>15</v>
      </c>
      <c r="W62" s="1" t="s">
        <v>10</v>
      </c>
    </row>
    <row r="63" spans="1:23" ht="11.25">
      <c r="A63" s="4" t="s">
        <v>42</v>
      </c>
      <c r="B63" s="7">
        <v>76427145.3</v>
      </c>
      <c r="C63" s="7">
        <v>7719099.9</v>
      </c>
      <c r="D63" s="7">
        <v>6878400</v>
      </c>
      <c r="E63" s="7">
        <v>6267000</v>
      </c>
      <c r="F63" s="7">
        <v>6419900</v>
      </c>
      <c r="G63" s="7">
        <v>9935500</v>
      </c>
      <c r="H63" s="7">
        <v>4432589.4</v>
      </c>
      <c r="I63" s="7">
        <v>1757800</v>
      </c>
      <c r="J63" s="7">
        <v>2904200</v>
      </c>
      <c r="K63" s="7">
        <v>7872000</v>
      </c>
      <c r="L63" s="7">
        <v>7413400</v>
      </c>
      <c r="M63" s="7">
        <v>7260810.5</v>
      </c>
      <c r="N63" s="7">
        <v>4571823</v>
      </c>
      <c r="O63" s="7">
        <v>2994622.5</v>
      </c>
      <c r="P63" s="1" t="s">
        <v>53</v>
      </c>
      <c r="Q63" s="1" t="s">
        <v>10</v>
      </c>
      <c r="R63" s="1" t="s">
        <v>10</v>
      </c>
      <c r="S63" s="1" t="s">
        <v>10</v>
      </c>
      <c r="T63" s="1" t="s">
        <v>55</v>
      </c>
      <c r="U63" s="1" t="s">
        <v>10</v>
      </c>
      <c r="V63" s="1" t="s">
        <v>17</v>
      </c>
      <c r="W63" s="1" t="s">
        <v>10</v>
      </c>
    </row>
    <row r="64" spans="1:23" ht="11.25">
      <c r="A64" s="4" t="s">
        <v>43</v>
      </c>
      <c r="B64" s="7">
        <v>76427145.3</v>
      </c>
      <c r="C64" s="7">
        <v>7719099.9</v>
      </c>
      <c r="D64" s="7">
        <v>6878400</v>
      </c>
      <c r="E64" s="7">
        <v>6267000</v>
      </c>
      <c r="F64" s="7">
        <v>6419900</v>
      </c>
      <c r="G64" s="7">
        <v>9935500</v>
      </c>
      <c r="H64" s="7">
        <v>4432589.4</v>
      </c>
      <c r="I64" s="7">
        <v>1757800</v>
      </c>
      <c r="J64" s="7">
        <v>2904200</v>
      </c>
      <c r="K64" s="7">
        <v>7872000</v>
      </c>
      <c r="L64" s="7">
        <v>7413400</v>
      </c>
      <c r="M64" s="7">
        <v>7260810.5</v>
      </c>
      <c r="N64" s="7">
        <v>4571823</v>
      </c>
      <c r="O64" s="7">
        <v>2994622.5</v>
      </c>
      <c r="P64" s="1" t="s">
        <v>53</v>
      </c>
      <c r="Q64" s="1" t="s">
        <v>10</v>
      </c>
      <c r="R64" s="1" t="s">
        <v>10</v>
      </c>
      <c r="S64" s="1" t="s">
        <v>10</v>
      </c>
      <c r="T64" s="1" t="s">
        <v>55</v>
      </c>
      <c r="U64" s="1" t="s">
        <v>10</v>
      </c>
      <c r="V64" s="1" t="s">
        <v>19</v>
      </c>
      <c r="W64" s="1" t="s">
        <v>10</v>
      </c>
    </row>
    <row r="65" spans="1:23" ht="11.25">
      <c r="A65" s="4" t="s">
        <v>44</v>
      </c>
      <c r="B65" s="7">
        <v>76427145.3</v>
      </c>
      <c r="C65" s="7">
        <v>7719099.9</v>
      </c>
      <c r="D65" s="7">
        <v>6878400</v>
      </c>
      <c r="E65" s="7">
        <v>6267000</v>
      </c>
      <c r="F65" s="7">
        <v>6419900</v>
      </c>
      <c r="G65" s="7">
        <v>9935500</v>
      </c>
      <c r="H65" s="7">
        <v>4432589.4</v>
      </c>
      <c r="I65" s="7">
        <v>1757800</v>
      </c>
      <c r="J65" s="7">
        <v>2904200</v>
      </c>
      <c r="K65" s="7">
        <v>7872000</v>
      </c>
      <c r="L65" s="7">
        <v>7413400</v>
      </c>
      <c r="M65" s="7">
        <v>7260810.5</v>
      </c>
      <c r="N65" s="7">
        <v>4571823</v>
      </c>
      <c r="O65" s="7">
        <v>2994622.5</v>
      </c>
      <c r="P65" s="1" t="s">
        <v>53</v>
      </c>
      <c r="Q65" s="1" t="s">
        <v>10</v>
      </c>
      <c r="R65" s="1" t="s">
        <v>10</v>
      </c>
      <c r="S65" s="1" t="s">
        <v>10</v>
      </c>
      <c r="T65" s="1" t="s">
        <v>55</v>
      </c>
      <c r="U65" s="1" t="s">
        <v>10</v>
      </c>
      <c r="V65" s="1" t="s">
        <v>21</v>
      </c>
      <c r="W65" s="1" t="s">
        <v>10</v>
      </c>
    </row>
    <row r="66" spans="1:23" ht="11.25">
      <c r="A66" s="4" t="s">
        <v>45</v>
      </c>
      <c r="B66" s="7">
        <v>76427145.3</v>
      </c>
      <c r="C66" s="7">
        <v>7719099.9</v>
      </c>
      <c r="D66" s="7">
        <v>6878400</v>
      </c>
      <c r="E66" s="7">
        <v>6267000</v>
      </c>
      <c r="F66" s="7">
        <v>6419900</v>
      </c>
      <c r="G66" s="7">
        <v>9935500</v>
      </c>
      <c r="H66" s="7">
        <v>4432589.4</v>
      </c>
      <c r="I66" s="7">
        <v>1757800</v>
      </c>
      <c r="J66" s="7">
        <v>2904200</v>
      </c>
      <c r="K66" s="7">
        <v>7872000</v>
      </c>
      <c r="L66" s="7">
        <v>7413400</v>
      </c>
      <c r="M66" s="7">
        <v>7260810.5</v>
      </c>
      <c r="N66" s="7">
        <v>4571823</v>
      </c>
      <c r="O66" s="7">
        <v>2994622.5</v>
      </c>
      <c r="P66" s="1" t="s">
        <v>53</v>
      </c>
      <c r="Q66" s="1" t="s">
        <v>10</v>
      </c>
      <c r="R66" s="1" t="s">
        <v>10</v>
      </c>
      <c r="S66" s="1" t="s">
        <v>10</v>
      </c>
      <c r="T66" s="1" t="s">
        <v>55</v>
      </c>
      <c r="U66" s="1" t="s">
        <v>10</v>
      </c>
      <c r="V66" s="1" t="s">
        <v>23</v>
      </c>
      <c r="W66" s="1" t="s">
        <v>10</v>
      </c>
    </row>
    <row r="67" spans="1:23" ht="11.25">
      <c r="A67" s="4" t="s">
        <v>46</v>
      </c>
      <c r="B67" s="7">
        <v>76427145.3</v>
      </c>
      <c r="C67" s="7">
        <v>7719099.9</v>
      </c>
      <c r="D67" s="7">
        <v>6878400</v>
      </c>
      <c r="E67" s="7">
        <v>6267000</v>
      </c>
      <c r="F67" s="7">
        <v>6419900</v>
      </c>
      <c r="G67" s="7">
        <v>9935500</v>
      </c>
      <c r="H67" s="7">
        <v>4432589.4</v>
      </c>
      <c r="I67" s="7">
        <v>1757800</v>
      </c>
      <c r="J67" s="7">
        <v>2904200</v>
      </c>
      <c r="K67" s="7">
        <v>7872000</v>
      </c>
      <c r="L67" s="7">
        <v>7413400</v>
      </c>
      <c r="M67" s="7">
        <v>7260810.5</v>
      </c>
      <c r="N67" s="7">
        <v>4571823</v>
      </c>
      <c r="O67" s="7">
        <v>2994622.5</v>
      </c>
      <c r="P67" s="1" t="s">
        <v>53</v>
      </c>
      <c r="Q67" s="1" t="s">
        <v>10</v>
      </c>
      <c r="R67" s="1" t="s">
        <v>10</v>
      </c>
      <c r="S67" s="1" t="s">
        <v>10</v>
      </c>
      <c r="T67" s="1" t="s">
        <v>55</v>
      </c>
      <c r="U67" s="1" t="s">
        <v>10</v>
      </c>
      <c r="V67" s="1" t="s">
        <v>25</v>
      </c>
      <c r="W67" s="1" t="s">
        <v>10</v>
      </c>
    </row>
    <row r="68" spans="1:23" ht="11.25">
      <c r="A68" s="4" t="s">
        <v>47</v>
      </c>
      <c r="B68" s="7">
        <v>76427145.3</v>
      </c>
      <c r="C68" s="7">
        <v>7719099.9</v>
      </c>
      <c r="D68" s="7">
        <v>6878400</v>
      </c>
      <c r="E68" s="7">
        <v>6267000</v>
      </c>
      <c r="F68" s="7">
        <v>6419900</v>
      </c>
      <c r="G68" s="7">
        <v>9935500</v>
      </c>
      <c r="H68" s="7">
        <v>4432589.4</v>
      </c>
      <c r="I68" s="7">
        <v>1757800</v>
      </c>
      <c r="J68" s="7">
        <v>2904200</v>
      </c>
      <c r="K68" s="7">
        <v>7872000</v>
      </c>
      <c r="L68" s="7">
        <v>7413400</v>
      </c>
      <c r="M68" s="7">
        <v>7260810.5</v>
      </c>
      <c r="N68" s="7">
        <v>4571823</v>
      </c>
      <c r="O68" s="7">
        <v>2994622.5</v>
      </c>
      <c r="P68" s="1" t="s">
        <v>53</v>
      </c>
      <c r="Q68" s="1" t="s">
        <v>10</v>
      </c>
      <c r="R68" s="1" t="s">
        <v>10</v>
      </c>
      <c r="S68" s="1" t="s">
        <v>10</v>
      </c>
      <c r="T68" s="1" t="s">
        <v>55</v>
      </c>
      <c r="U68" s="1" t="s">
        <v>10</v>
      </c>
      <c r="V68" s="1" t="s">
        <v>27</v>
      </c>
      <c r="W68" s="1" t="s">
        <v>10</v>
      </c>
    </row>
    <row r="69" spans="1:23" ht="11.25">
      <c r="A69" s="4" t="s">
        <v>56</v>
      </c>
      <c r="B69" s="7">
        <v>144436951.4</v>
      </c>
      <c r="C69" s="7">
        <v>14732600</v>
      </c>
      <c r="D69" s="7">
        <v>13288200</v>
      </c>
      <c r="E69" s="7">
        <v>11555000.1</v>
      </c>
      <c r="F69" s="7">
        <v>10832800</v>
      </c>
      <c r="G69" s="7">
        <v>18776800</v>
      </c>
      <c r="H69" s="7">
        <v>13865900</v>
      </c>
      <c r="I69" s="7">
        <v>4766400</v>
      </c>
      <c r="J69" s="7">
        <v>5488600</v>
      </c>
      <c r="K69" s="7">
        <v>15454800</v>
      </c>
      <c r="L69" s="7">
        <v>12310439.5</v>
      </c>
      <c r="M69" s="7">
        <v>12389865.9</v>
      </c>
      <c r="N69" s="7">
        <v>4448978.3</v>
      </c>
      <c r="O69" s="7">
        <v>6526567.6</v>
      </c>
      <c r="P69" s="1" t="s">
        <v>53</v>
      </c>
      <c r="Q69" s="1" t="s">
        <v>10</v>
      </c>
      <c r="R69" s="1" t="s">
        <v>10</v>
      </c>
      <c r="S69" s="1" t="s">
        <v>10</v>
      </c>
      <c r="T69" s="1" t="s">
        <v>57</v>
      </c>
      <c r="U69" s="1" t="s">
        <v>10</v>
      </c>
      <c r="V69" s="1" t="s">
        <v>11</v>
      </c>
      <c r="W69" s="1" t="s">
        <v>10</v>
      </c>
    </row>
    <row r="70" spans="1:23" ht="11.25">
      <c r="A70" s="4" t="s">
        <v>40</v>
      </c>
      <c r="B70" s="7">
        <v>144436951.4</v>
      </c>
      <c r="C70" s="7">
        <v>14732600</v>
      </c>
      <c r="D70" s="7">
        <v>13288200</v>
      </c>
      <c r="E70" s="7">
        <v>11555000.1</v>
      </c>
      <c r="F70" s="7">
        <v>10832800</v>
      </c>
      <c r="G70" s="7">
        <v>18776800</v>
      </c>
      <c r="H70" s="7">
        <v>13865900</v>
      </c>
      <c r="I70" s="7">
        <v>4766400</v>
      </c>
      <c r="J70" s="7">
        <v>5488600</v>
      </c>
      <c r="K70" s="7">
        <v>15454800</v>
      </c>
      <c r="L70" s="7">
        <v>12310439.5</v>
      </c>
      <c r="M70" s="7">
        <v>12389865.9</v>
      </c>
      <c r="N70" s="7">
        <v>4448978.3</v>
      </c>
      <c r="O70" s="7">
        <v>6526567.6</v>
      </c>
      <c r="P70" s="1" t="s">
        <v>53</v>
      </c>
      <c r="Q70" s="1" t="s">
        <v>10</v>
      </c>
      <c r="R70" s="1" t="s">
        <v>10</v>
      </c>
      <c r="S70" s="1" t="s">
        <v>10</v>
      </c>
      <c r="T70" s="1" t="s">
        <v>57</v>
      </c>
      <c r="U70" s="1" t="s">
        <v>10</v>
      </c>
      <c r="V70" s="1" t="s">
        <v>13</v>
      </c>
      <c r="W70" s="1" t="s">
        <v>10</v>
      </c>
    </row>
    <row r="71" spans="1:23" ht="11.25">
      <c r="A71" s="4" t="s">
        <v>41</v>
      </c>
      <c r="B71" s="7">
        <v>144436951.4</v>
      </c>
      <c r="C71" s="7">
        <v>14732600</v>
      </c>
      <c r="D71" s="7">
        <v>13288200</v>
      </c>
      <c r="E71" s="7">
        <v>11555000.1</v>
      </c>
      <c r="F71" s="7">
        <v>10832800</v>
      </c>
      <c r="G71" s="7">
        <v>18776800</v>
      </c>
      <c r="H71" s="7">
        <v>13865900</v>
      </c>
      <c r="I71" s="7">
        <v>4766400</v>
      </c>
      <c r="J71" s="7">
        <v>5488600</v>
      </c>
      <c r="K71" s="7">
        <v>15454800</v>
      </c>
      <c r="L71" s="7">
        <v>12310439.5</v>
      </c>
      <c r="M71" s="7">
        <v>12389865.9</v>
      </c>
      <c r="N71" s="7">
        <v>4448978.3</v>
      </c>
      <c r="O71" s="7">
        <v>6526567.6</v>
      </c>
      <c r="P71" s="1" t="s">
        <v>53</v>
      </c>
      <c r="Q71" s="1" t="s">
        <v>10</v>
      </c>
      <c r="R71" s="1" t="s">
        <v>10</v>
      </c>
      <c r="S71" s="1" t="s">
        <v>10</v>
      </c>
      <c r="T71" s="1" t="s">
        <v>57</v>
      </c>
      <c r="U71" s="1" t="s">
        <v>10</v>
      </c>
      <c r="V71" s="1" t="s">
        <v>15</v>
      </c>
      <c r="W71" s="1" t="s">
        <v>10</v>
      </c>
    </row>
    <row r="72" spans="1:23" ht="11.25">
      <c r="A72" s="4" t="s">
        <v>42</v>
      </c>
      <c r="B72" s="7">
        <v>144436951.4</v>
      </c>
      <c r="C72" s="7">
        <v>14732600</v>
      </c>
      <c r="D72" s="7">
        <v>13288200</v>
      </c>
      <c r="E72" s="7">
        <v>11555000.1</v>
      </c>
      <c r="F72" s="7">
        <v>10832800</v>
      </c>
      <c r="G72" s="7">
        <v>18776800</v>
      </c>
      <c r="H72" s="7">
        <v>13865900</v>
      </c>
      <c r="I72" s="7">
        <v>4766400</v>
      </c>
      <c r="J72" s="7">
        <v>5488600</v>
      </c>
      <c r="K72" s="7">
        <v>15454800</v>
      </c>
      <c r="L72" s="7">
        <v>12310439.5</v>
      </c>
      <c r="M72" s="7">
        <v>12389865.9</v>
      </c>
      <c r="N72" s="7">
        <v>4448978.3</v>
      </c>
      <c r="O72" s="7">
        <v>6526567.6</v>
      </c>
      <c r="P72" s="1" t="s">
        <v>53</v>
      </c>
      <c r="Q72" s="1" t="s">
        <v>10</v>
      </c>
      <c r="R72" s="1" t="s">
        <v>10</v>
      </c>
      <c r="S72" s="1" t="s">
        <v>10</v>
      </c>
      <c r="T72" s="1" t="s">
        <v>57</v>
      </c>
      <c r="U72" s="1" t="s">
        <v>10</v>
      </c>
      <c r="V72" s="1" t="s">
        <v>17</v>
      </c>
      <c r="W72" s="1" t="s">
        <v>10</v>
      </c>
    </row>
    <row r="73" spans="1:23" ht="11.25">
      <c r="A73" s="4" t="s">
        <v>43</v>
      </c>
      <c r="B73" s="7">
        <v>144436951.4</v>
      </c>
      <c r="C73" s="7">
        <v>14732600</v>
      </c>
      <c r="D73" s="7">
        <v>13288200</v>
      </c>
      <c r="E73" s="7">
        <v>11555000.1</v>
      </c>
      <c r="F73" s="7">
        <v>10832800</v>
      </c>
      <c r="G73" s="7">
        <v>18776800</v>
      </c>
      <c r="H73" s="7">
        <v>13865900</v>
      </c>
      <c r="I73" s="7">
        <v>4766400</v>
      </c>
      <c r="J73" s="7">
        <v>5488600</v>
      </c>
      <c r="K73" s="7">
        <v>15454800</v>
      </c>
      <c r="L73" s="7">
        <v>12310439.5</v>
      </c>
      <c r="M73" s="7">
        <v>12389865.9</v>
      </c>
      <c r="N73" s="7">
        <v>4448978.3</v>
      </c>
      <c r="O73" s="7">
        <v>6526567.6</v>
      </c>
      <c r="P73" s="1" t="s">
        <v>53</v>
      </c>
      <c r="Q73" s="1" t="s">
        <v>10</v>
      </c>
      <c r="R73" s="1" t="s">
        <v>10</v>
      </c>
      <c r="S73" s="1" t="s">
        <v>10</v>
      </c>
      <c r="T73" s="1" t="s">
        <v>57</v>
      </c>
      <c r="U73" s="1" t="s">
        <v>10</v>
      </c>
      <c r="V73" s="1" t="s">
        <v>19</v>
      </c>
      <c r="W73" s="1" t="s">
        <v>10</v>
      </c>
    </row>
    <row r="74" spans="1:23" ht="11.25">
      <c r="A74" s="4" t="s">
        <v>44</v>
      </c>
      <c r="B74" s="7">
        <v>144436951.4</v>
      </c>
      <c r="C74" s="7">
        <v>14732600</v>
      </c>
      <c r="D74" s="7">
        <v>13288200</v>
      </c>
      <c r="E74" s="7">
        <v>11555000.1</v>
      </c>
      <c r="F74" s="7">
        <v>10832800</v>
      </c>
      <c r="G74" s="7">
        <v>18776800</v>
      </c>
      <c r="H74" s="7">
        <v>13865900</v>
      </c>
      <c r="I74" s="7">
        <v>4766400</v>
      </c>
      <c r="J74" s="7">
        <v>5488600</v>
      </c>
      <c r="K74" s="7">
        <v>15454800</v>
      </c>
      <c r="L74" s="7">
        <v>12310439.5</v>
      </c>
      <c r="M74" s="7">
        <v>12389865.9</v>
      </c>
      <c r="N74" s="7">
        <v>4448978.3</v>
      </c>
      <c r="O74" s="7">
        <v>6526567.6</v>
      </c>
      <c r="P74" s="1" t="s">
        <v>53</v>
      </c>
      <c r="Q74" s="1" t="s">
        <v>10</v>
      </c>
      <c r="R74" s="1" t="s">
        <v>10</v>
      </c>
      <c r="S74" s="1" t="s">
        <v>10</v>
      </c>
      <c r="T74" s="1" t="s">
        <v>57</v>
      </c>
      <c r="U74" s="1" t="s">
        <v>10</v>
      </c>
      <c r="V74" s="1" t="s">
        <v>21</v>
      </c>
      <c r="W74" s="1" t="s">
        <v>10</v>
      </c>
    </row>
    <row r="75" spans="1:23" ht="11.25">
      <c r="A75" s="4" t="s">
        <v>45</v>
      </c>
      <c r="B75" s="7">
        <v>144436951.4</v>
      </c>
      <c r="C75" s="7">
        <v>14732600</v>
      </c>
      <c r="D75" s="7">
        <v>13288200</v>
      </c>
      <c r="E75" s="7">
        <v>11555000.1</v>
      </c>
      <c r="F75" s="7">
        <v>10832800</v>
      </c>
      <c r="G75" s="7">
        <v>18776800</v>
      </c>
      <c r="H75" s="7">
        <v>13865900</v>
      </c>
      <c r="I75" s="7">
        <v>4766400</v>
      </c>
      <c r="J75" s="7">
        <v>5488600</v>
      </c>
      <c r="K75" s="7">
        <v>15454800</v>
      </c>
      <c r="L75" s="7">
        <v>12310439.5</v>
      </c>
      <c r="M75" s="7">
        <v>12389865.9</v>
      </c>
      <c r="N75" s="7">
        <v>4448978.3</v>
      </c>
      <c r="O75" s="7">
        <v>6526567.6</v>
      </c>
      <c r="P75" s="1" t="s">
        <v>53</v>
      </c>
      <c r="Q75" s="1" t="s">
        <v>10</v>
      </c>
      <c r="R75" s="1" t="s">
        <v>10</v>
      </c>
      <c r="S75" s="1" t="s">
        <v>10</v>
      </c>
      <c r="T75" s="1" t="s">
        <v>57</v>
      </c>
      <c r="U75" s="1" t="s">
        <v>10</v>
      </c>
      <c r="V75" s="1" t="s">
        <v>23</v>
      </c>
      <c r="W75" s="1" t="s">
        <v>10</v>
      </c>
    </row>
    <row r="76" spans="1:23" ht="11.25">
      <c r="A76" s="4" t="s">
        <v>46</v>
      </c>
      <c r="B76" s="7">
        <v>144436951.4</v>
      </c>
      <c r="C76" s="7">
        <v>14732600</v>
      </c>
      <c r="D76" s="7">
        <v>13288200</v>
      </c>
      <c r="E76" s="7">
        <v>11555000.1</v>
      </c>
      <c r="F76" s="7">
        <v>10832800</v>
      </c>
      <c r="G76" s="7">
        <v>18776800</v>
      </c>
      <c r="H76" s="7">
        <v>13865900</v>
      </c>
      <c r="I76" s="7">
        <v>4766400</v>
      </c>
      <c r="J76" s="7">
        <v>5488600</v>
      </c>
      <c r="K76" s="7">
        <v>15454800</v>
      </c>
      <c r="L76" s="7">
        <v>12310439.5</v>
      </c>
      <c r="M76" s="7">
        <v>12389865.9</v>
      </c>
      <c r="N76" s="7">
        <v>4448978.3</v>
      </c>
      <c r="O76" s="7">
        <v>6526567.6</v>
      </c>
      <c r="P76" s="1" t="s">
        <v>53</v>
      </c>
      <c r="Q76" s="1" t="s">
        <v>10</v>
      </c>
      <c r="R76" s="1" t="s">
        <v>10</v>
      </c>
      <c r="S76" s="1" t="s">
        <v>10</v>
      </c>
      <c r="T76" s="1" t="s">
        <v>57</v>
      </c>
      <c r="U76" s="1" t="s">
        <v>10</v>
      </c>
      <c r="V76" s="1" t="s">
        <v>25</v>
      </c>
      <c r="W76" s="1" t="s">
        <v>10</v>
      </c>
    </row>
    <row r="77" spans="1:23" ht="11.25">
      <c r="A77" s="4" t="s">
        <v>47</v>
      </c>
      <c r="B77" s="7">
        <v>144436951.4</v>
      </c>
      <c r="C77" s="7">
        <v>14732600</v>
      </c>
      <c r="D77" s="7">
        <v>13288200</v>
      </c>
      <c r="E77" s="7">
        <v>11555000.1</v>
      </c>
      <c r="F77" s="7">
        <v>10832800</v>
      </c>
      <c r="G77" s="7">
        <v>18776800</v>
      </c>
      <c r="H77" s="7">
        <v>13865900</v>
      </c>
      <c r="I77" s="7">
        <v>4766400</v>
      </c>
      <c r="J77" s="7">
        <v>5488600</v>
      </c>
      <c r="K77" s="7">
        <v>15454800</v>
      </c>
      <c r="L77" s="7">
        <v>12310439.5</v>
      </c>
      <c r="M77" s="7">
        <v>12389865.9</v>
      </c>
      <c r="N77" s="7">
        <v>4448978.3</v>
      </c>
      <c r="O77" s="7">
        <v>6526567.6</v>
      </c>
      <c r="P77" s="1" t="s">
        <v>53</v>
      </c>
      <c r="Q77" s="1" t="s">
        <v>10</v>
      </c>
      <c r="R77" s="1" t="s">
        <v>10</v>
      </c>
      <c r="S77" s="1" t="s">
        <v>10</v>
      </c>
      <c r="T77" s="1" t="s">
        <v>57</v>
      </c>
      <c r="U77" s="1" t="s">
        <v>10</v>
      </c>
      <c r="V77" s="1" t="s">
        <v>27</v>
      </c>
      <c r="W77" s="1" t="s">
        <v>10</v>
      </c>
    </row>
    <row r="78" spans="1:23" ht="11.25">
      <c r="A78" s="4" t="s">
        <v>58</v>
      </c>
      <c r="B78" s="7">
        <v>3957594.4</v>
      </c>
      <c r="C78" s="7">
        <v>319674.7</v>
      </c>
      <c r="D78" s="7">
        <v>320652.1</v>
      </c>
      <c r="E78" s="7">
        <v>319674.7</v>
      </c>
      <c r="F78" s="7">
        <v>319674.7</v>
      </c>
      <c r="G78" s="7">
        <v>322455.9</v>
      </c>
      <c r="H78" s="7">
        <v>330476.8</v>
      </c>
      <c r="I78" s="7">
        <v>271825.3</v>
      </c>
      <c r="J78" s="7">
        <v>292247</v>
      </c>
      <c r="K78" s="7">
        <v>322162.3</v>
      </c>
      <c r="L78" s="7">
        <v>335347.3</v>
      </c>
      <c r="M78" s="7">
        <v>319674.7</v>
      </c>
      <c r="N78" s="7">
        <v>341234</v>
      </c>
      <c r="O78" s="7">
        <v>142494.9</v>
      </c>
      <c r="P78" s="1" t="s">
        <v>59</v>
      </c>
      <c r="Q78" s="1" t="s">
        <v>10</v>
      </c>
      <c r="R78" s="1" t="s">
        <v>10</v>
      </c>
      <c r="S78" s="1" t="s">
        <v>10</v>
      </c>
      <c r="T78" s="1" t="s">
        <v>10</v>
      </c>
      <c r="U78" s="1" t="s">
        <v>10</v>
      </c>
      <c r="V78" s="1" t="s">
        <v>11</v>
      </c>
      <c r="W78" s="1" t="s">
        <v>10</v>
      </c>
    </row>
    <row r="79" spans="1:23" ht="11.25">
      <c r="A79" s="4" t="s">
        <v>30</v>
      </c>
      <c r="B79" s="7">
        <v>3957594.4</v>
      </c>
      <c r="C79" s="7">
        <v>319674.7</v>
      </c>
      <c r="D79" s="7">
        <v>320652.1</v>
      </c>
      <c r="E79" s="7">
        <v>319674.7</v>
      </c>
      <c r="F79" s="7">
        <v>319674.7</v>
      </c>
      <c r="G79" s="7">
        <v>322455.9</v>
      </c>
      <c r="H79" s="7">
        <v>330476.8</v>
      </c>
      <c r="I79" s="7">
        <v>271825.3</v>
      </c>
      <c r="J79" s="7">
        <v>292247</v>
      </c>
      <c r="K79" s="7">
        <v>322162.3</v>
      </c>
      <c r="L79" s="7">
        <v>335347.3</v>
      </c>
      <c r="M79" s="7">
        <v>319674.7</v>
      </c>
      <c r="N79" s="7">
        <v>341234</v>
      </c>
      <c r="O79" s="7">
        <v>142494.9</v>
      </c>
      <c r="P79" s="1" t="s">
        <v>59</v>
      </c>
      <c r="Q79" s="1" t="s">
        <v>10</v>
      </c>
      <c r="R79" s="1" t="s">
        <v>10</v>
      </c>
      <c r="S79" s="1" t="s">
        <v>10</v>
      </c>
      <c r="T79" s="1" t="s">
        <v>10</v>
      </c>
      <c r="U79" s="1" t="s">
        <v>10</v>
      </c>
      <c r="V79" s="1" t="s">
        <v>13</v>
      </c>
      <c r="W79" s="1" t="s">
        <v>10</v>
      </c>
    </row>
    <row r="80" spans="1:23" ht="11.25">
      <c r="A80" s="4" t="s">
        <v>31</v>
      </c>
      <c r="B80" s="7">
        <v>3957594.4</v>
      </c>
      <c r="C80" s="7">
        <v>319674.7</v>
      </c>
      <c r="D80" s="7">
        <v>320652.1</v>
      </c>
      <c r="E80" s="7">
        <v>319674.7</v>
      </c>
      <c r="F80" s="7">
        <v>319674.7</v>
      </c>
      <c r="G80" s="7">
        <v>322455.9</v>
      </c>
      <c r="H80" s="7">
        <v>330476.8</v>
      </c>
      <c r="I80" s="7">
        <v>271825.3</v>
      </c>
      <c r="J80" s="7">
        <v>292247</v>
      </c>
      <c r="K80" s="7">
        <v>322162.3</v>
      </c>
      <c r="L80" s="7">
        <v>335347.3</v>
      </c>
      <c r="M80" s="7">
        <v>319674.7</v>
      </c>
      <c r="N80" s="7">
        <v>341234</v>
      </c>
      <c r="O80" s="7">
        <v>142494.9</v>
      </c>
      <c r="P80" s="1" t="s">
        <v>59</v>
      </c>
      <c r="Q80" s="1" t="s">
        <v>10</v>
      </c>
      <c r="R80" s="1" t="s">
        <v>10</v>
      </c>
      <c r="S80" s="1" t="s">
        <v>10</v>
      </c>
      <c r="T80" s="1" t="s">
        <v>10</v>
      </c>
      <c r="U80" s="1" t="s">
        <v>10</v>
      </c>
      <c r="V80" s="1" t="s">
        <v>15</v>
      </c>
      <c r="W80" s="1" t="s">
        <v>10</v>
      </c>
    </row>
    <row r="81" spans="1:23" ht="11.25">
      <c r="A81" s="4" t="s">
        <v>32</v>
      </c>
      <c r="B81" s="7">
        <v>3957594.4</v>
      </c>
      <c r="C81" s="7">
        <v>319674.7</v>
      </c>
      <c r="D81" s="7">
        <v>320652.1</v>
      </c>
      <c r="E81" s="7">
        <v>319674.7</v>
      </c>
      <c r="F81" s="7">
        <v>319674.7</v>
      </c>
      <c r="G81" s="7">
        <v>322455.9</v>
      </c>
      <c r="H81" s="7">
        <v>330476.8</v>
      </c>
      <c r="I81" s="7">
        <v>271825.3</v>
      </c>
      <c r="J81" s="7">
        <v>292247</v>
      </c>
      <c r="K81" s="7">
        <v>322162.3</v>
      </c>
      <c r="L81" s="7">
        <v>335347.3</v>
      </c>
      <c r="M81" s="7">
        <v>319674.7</v>
      </c>
      <c r="N81" s="7">
        <v>341234</v>
      </c>
      <c r="O81" s="7">
        <v>142494.9</v>
      </c>
      <c r="P81" s="1" t="s">
        <v>59</v>
      </c>
      <c r="Q81" s="1" t="s">
        <v>10</v>
      </c>
      <c r="R81" s="1" t="s">
        <v>10</v>
      </c>
      <c r="S81" s="1" t="s">
        <v>10</v>
      </c>
      <c r="T81" s="1" t="s">
        <v>10</v>
      </c>
      <c r="U81" s="1" t="s">
        <v>10</v>
      </c>
      <c r="V81" s="1" t="s">
        <v>17</v>
      </c>
      <c r="W81" s="1" t="s">
        <v>10</v>
      </c>
    </row>
    <row r="82" spans="1:23" ht="11.25">
      <c r="A82" s="4" t="s">
        <v>33</v>
      </c>
      <c r="B82" s="7">
        <v>3957594.4</v>
      </c>
      <c r="C82" s="7">
        <v>319674.7</v>
      </c>
      <c r="D82" s="7">
        <v>320652.1</v>
      </c>
      <c r="E82" s="7">
        <v>319674.7</v>
      </c>
      <c r="F82" s="7">
        <v>319674.7</v>
      </c>
      <c r="G82" s="7">
        <v>322455.9</v>
      </c>
      <c r="H82" s="7">
        <v>330476.8</v>
      </c>
      <c r="I82" s="7">
        <v>271825.3</v>
      </c>
      <c r="J82" s="7">
        <v>292247</v>
      </c>
      <c r="K82" s="7">
        <v>322162.3</v>
      </c>
      <c r="L82" s="7">
        <v>335347.3</v>
      </c>
      <c r="M82" s="7">
        <v>319674.7</v>
      </c>
      <c r="N82" s="7">
        <v>341234</v>
      </c>
      <c r="O82" s="7">
        <v>142494.9</v>
      </c>
      <c r="P82" s="1" t="s">
        <v>59</v>
      </c>
      <c r="Q82" s="1" t="s">
        <v>10</v>
      </c>
      <c r="R82" s="1" t="s">
        <v>10</v>
      </c>
      <c r="S82" s="1" t="s">
        <v>10</v>
      </c>
      <c r="T82" s="1" t="s">
        <v>10</v>
      </c>
      <c r="U82" s="1" t="s">
        <v>10</v>
      </c>
      <c r="V82" s="1" t="s">
        <v>19</v>
      </c>
      <c r="W82" s="1" t="s">
        <v>10</v>
      </c>
    </row>
    <row r="83" spans="1:23" ht="11.25">
      <c r="A83" s="4" t="s">
        <v>34</v>
      </c>
      <c r="B83" s="7">
        <v>3957594.4</v>
      </c>
      <c r="C83" s="7">
        <v>319674.7</v>
      </c>
      <c r="D83" s="7">
        <v>320652.1</v>
      </c>
      <c r="E83" s="7">
        <v>319674.7</v>
      </c>
      <c r="F83" s="7">
        <v>319674.7</v>
      </c>
      <c r="G83" s="7">
        <v>322455.9</v>
      </c>
      <c r="H83" s="7">
        <v>330476.8</v>
      </c>
      <c r="I83" s="7">
        <v>271825.3</v>
      </c>
      <c r="J83" s="7">
        <v>292247</v>
      </c>
      <c r="K83" s="7">
        <v>322162.3</v>
      </c>
      <c r="L83" s="7">
        <v>335347.3</v>
      </c>
      <c r="M83" s="7">
        <v>319674.7</v>
      </c>
      <c r="N83" s="7">
        <v>341234</v>
      </c>
      <c r="O83" s="7">
        <v>142494.9</v>
      </c>
      <c r="P83" s="1" t="s">
        <v>59</v>
      </c>
      <c r="Q83" s="1" t="s">
        <v>10</v>
      </c>
      <c r="R83" s="1" t="s">
        <v>10</v>
      </c>
      <c r="S83" s="1" t="s">
        <v>10</v>
      </c>
      <c r="T83" s="1" t="s">
        <v>10</v>
      </c>
      <c r="U83" s="1" t="s">
        <v>10</v>
      </c>
      <c r="V83" s="1" t="s">
        <v>21</v>
      </c>
      <c r="W83" s="1" t="s">
        <v>10</v>
      </c>
    </row>
    <row r="84" spans="1:23" ht="11.25">
      <c r="A84" s="4" t="s">
        <v>35</v>
      </c>
      <c r="B84" s="7">
        <v>3957594.4</v>
      </c>
      <c r="C84" s="7">
        <v>319674.7</v>
      </c>
      <c r="D84" s="7">
        <v>320652.1</v>
      </c>
      <c r="E84" s="7">
        <v>319674.7</v>
      </c>
      <c r="F84" s="7">
        <v>319674.7</v>
      </c>
      <c r="G84" s="7">
        <v>322455.9</v>
      </c>
      <c r="H84" s="7">
        <v>330476.8</v>
      </c>
      <c r="I84" s="7">
        <v>271825.3</v>
      </c>
      <c r="J84" s="7">
        <v>292247</v>
      </c>
      <c r="K84" s="7">
        <v>322162.3</v>
      </c>
      <c r="L84" s="7">
        <v>335347.3</v>
      </c>
      <c r="M84" s="7">
        <v>319674.7</v>
      </c>
      <c r="N84" s="7">
        <v>341234</v>
      </c>
      <c r="O84" s="7">
        <v>142494.9</v>
      </c>
      <c r="P84" s="1" t="s">
        <v>59</v>
      </c>
      <c r="Q84" s="1" t="s">
        <v>10</v>
      </c>
      <c r="R84" s="1" t="s">
        <v>10</v>
      </c>
      <c r="S84" s="1" t="s">
        <v>10</v>
      </c>
      <c r="T84" s="1" t="s">
        <v>10</v>
      </c>
      <c r="U84" s="1" t="s">
        <v>10</v>
      </c>
      <c r="V84" s="1" t="s">
        <v>23</v>
      </c>
      <c r="W84" s="1" t="s">
        <v>10</v>
      </c>
    </row>
    <row r="85" spans="1:23" ht="11.25">
      <c r="A85" s="4" t="s">
        <v>36</v>
      </c>
      <c r="B85" s="7">
        <v>3957594.4</v>
      </c>
      <c r="C85" s="7">
        <v>319674.7</v>
      </c>
      <c r="D85" s="7">
        <v>320652.1</v>
      </c>
      <c r="E85" s="7">
        <v>319674.7</v>
      </c>
      <c r="F85" s="7">
        <v>319674.7</v>
      </c>
      <c r="G85" s="7">
        <v>322455.9</v>
      </c>
      <c r="H85" s="7">
        <v>330476.8</v>
      </c>
      <c r="I85" s="7">
        <v>271825.3</v>
      </c>
      <c r="J85" s="7">
        <v>292247</v>
      </c>
      <c r="K85" s="7">
        <v>322162.3</v>
      </c>
      <c r="L85" s="7">
        <v>335347.3</v>
      </c>
      <c r="M85" s="7">
        <v>319674.7</v>
      </c>
      <c r="N85" s="7">
        <v>341234</v>
      </c>
      <c r="O85" s="7">
        <v>142494.9</v>
      </c>
      <c r="P85" s="1" t="s">
        <v>59</v>
      </c>
      <c r="Q85" s="1" t="s">
        <v>10</v>
      </c>
      <c r="R85" s="1" t="s">
        <v>10</v>
      </c>
      <c r="S85" s="1" t="s">
        <v>10</v>
      </c>
      <c r="T85" s="1" t="s">
        <v>10</v>
      </c>
      <c r="U85" s="1" t="s">
        <v>10</v>
      </c>
      <c r="V85" s="1" t="s">
        <v>25</v>
      </c>
      <c r="W85" s="1" t="s">
        <v>10</v>
      </c>
    </row>
    <row r="86" spans="1:23" ht="11.25">
      <c r="A86" s="4" t="s">
        <v>37</v>
      </c>
      <c r="B86" s="7">
        <v>3957594.4</v>
      </c>
      <c r="C86" s="7">
        <v>319674.7</v>
      </c>
      <c r="D86" s="7">
        <v>320652.1</v>
      </c>
      <c r="E86" s="7">
        <v>319674.7</v>
      </c>
      <c r="F86" s="7">
        <v>319674.7</v>
      </c>
      <c r="G86" s="7">
        <v>322455.9</v>
      </c>
      <c r="H86" s="7">
        <v>330476.8</v>
      </c>
      <c r="I86" s="7">
        <v>271825.3</v>
      </c>
      <c r="J86" s="7">
        <v>292247</v>
      </c>
      <c r="K86" s="7">
        <v>322162.3</v>
      </c>
      <c r="L86" s="7">
        <v>335347.3</v>
      </c>
      <c r="M86" s="7">
        <v>319674.7</v>
      </c>
      <c r="N86" s="7">
        <v>341234</v>
      </c>
      <c r="O86" s="7">
        <v>142494.9</v>
      </c>
      <c r="P86" s="1" t="s">
        <v>59</v>
      </c>
      <c r="Q86" s="1" t="s">
        <v>10</v>
      </c>
      <c r="R86" s="1" t="s">
        <v>10</v>
      </c>
      <c r="S86" s="1" t="s">
        <v>10</v>
      </c>
      <c r="T86" s="1" t="s">
        <v>10</v>
      </c>
      <c r="U86" s="1" t="s">
        <v>10</v>
      </c>
      <c r="V86" s="1" t="s">
        <v>27</v>
      </c>
      <c r="W86" s="1" t="s">
        <v>10</v>
      </c>
    </row>
    <row r="87" spans="1:23" ht="11.25">
      <c r="A87" s="4" t="s">
        <v>60</v>
      </c>
      <c r="B87" s="7">
        <v>2288559.4</v>
      </c>
      <c r="C87" s="7">
        <v>178288.3</v>
      </c>
      <c r="D87" s="7">
        <v>178777</v>
      </c>
      <c r="E87" s="7">
        <v>178288.3</v>
      </c>
      <c r="F87" s="7">
        <v>178288.3</v>
      </c>
      <c r="G87" s="7">
        <v>190636.3</v>
      </c>
      <c r="H87" s="7">
        <v>209739.1</v>
      </c>
      <c r="I87" s="7">
        <v>152065.1</v>
      </c>
      <c r="J87" s="7">
        <v>170886.1</v>
      </c>
      <c r="K87" s="7">
        <v>190636</v>
      </c>
      <c r="L87" s="7">
        <v>193960.9</v>
      </c>
      <c r="M87" s="7">
        <v>178288.3</v>
      </c>
      <c r="N87" s="7">
        <v>199847.3</v>
      </c>
      <c r="O87" s="7">
        <v>88858.4</v>
      </c>
      <c r="P87" s="1" t="s">
        <v>59</v>
      </c>
      <c r="Q87" s="1" t="s">
        <v>10</v>
      </c>
      <c r="R87" s="1" t="s">
        <v>10</v>
      </c>
      <c r="S87" s="1" t="s">
        <v>10</v>
      </c>
      <c r="T87" s="1" t="s">
        <v>61</v>
      </c>
      <c r="U87" s="1" t="s">
        <v>10</v>
      </c>
      <c r="V87" s="1" t="s">
        <v>11</v>
      </c>
      <c r="W87" s="1" t="s">
        <v>10</v>
      </c>
    </row>
    <row r="88" spans="1:23" ht="11.25">
      <c r="A88" s="4" t="s">
        <v>40</v>
      </c>
      <c r="B88" s="7">
        <v>2288559.4</v>
      </c>
      <c r="C88" s="7">
        <v>178288.3</v>
      </c>
      <c r="D88" s="7">
        <v>178777</v>
      </c>
      <c r="E88" s="7">
        <v>178288.3</v>
      </c>
      <c r="F88" s="7">
        <v>178288.3</v>
      </c>
      <c r="G88" s="7">
        <v>190636.3</v>
      </c>
      <c r="H88" s="7">
        <v>209739.1</v>
      </c>
      <c r="I88" s="7">
        <v>152065.1</v>
      </c>
      <c r="J88" s="7">
        <v>170886.1</v>
      </c>
      <c r="K88" s="7">
        <v>190636</v>
      </c>
      <c r="L88" s="7">
        <v>193960.9</v>
      </c>
      <c r="M88" s="7">
        <v>178288.3</v>
      </c>
      <c r="N88" s="7">
        <v>199847.3</v>
      </c>
      <c r="O88" s="7">
        <v>88858.4</v>
      </c>
      <c r="P88" s="1" t="s">
        <v>59</v>
      </c>
      <c r="Q88" s="1" t="s">
        <v>10</v>
      </c>
      <c r="R88" s="1" t="s">
        <v>10</v>
      </c>
      <c r="S88" s="1" t="s">
        <v>10</v>
      </c>
      <c r="T88" s="1" t="s">
        <v>61</v>
      </c>
      <c r="U88" s="1" t="s">
        <v>10</v>
      </c>
      <c r="V88" s="1" t="s">
        <v>13</v>
      </c>
      <c r="W88" s="1" t="s">
        <v>10</v>
      </c>
    </row>
    <row r="89" spans="1:23" ht="11.25">
      <c r="A89" s="4" t="s">
        <v>41</v>
      </c>
      <c r="B89" s="7">
        <v>2288559.4</v>
      </c>
      <c r="C89" s="7">
        <v>178288.3</v>
      </c>
      <c r="D89" s="7">
        <v>178777</v>
      </c>
      <c r="E89" s="7">
        <v>178288.3</v>
      </c>
      <c r="F89" s="7">
        <v>178288.3</v>
      </c>
      <c r="G89" s="7">
        <v>190636.3</v>
      </c>
      <c r="H89" s="7">
        <v>209739.1</v>
      </c>
      <c r="I89" s="7">
        <v>152065.1</v>
      </c>
      <c r="J89" s="7">
        <v>170886.1</v>
      </c>
      <c r="K89" s="7">
        <v>190636</v>
      </c>
      <c r="L89" s="7">
        <v>193960.9</v>
      </c>
      <c r="M89" s="7">
        <v>178288.3</v>
      </c>
      <c r="N89" s="7">
        <v>199847.3</v>
      </c>
      <c r="O89" s="7">
        <v>88858.4</v>
      </c>
      <c r="P89" s="1" t="s">
        <v>59</v>
      </c>
      <c r="Q89" s="1" t="s">
        <v>10</v>
      </c>
      <c r="R89" s="1" t="s">
        <v>10</v>
      </c>
      <c r="S89" s="1" t="s">
        <v>10</v>
      </c>
      <c r="T89" s="1" t="s">
        <v>61</v>
      </c>
      <c r="U89" s="1" t="s">
        <v>10</v>
      </c>
      <c r="V89" s="1" t="s">
        <v>15</v>
      </c>
      <c r="W89" s="1" t="s">
        <v>10</v>
      </c>
    </row>
    <row r="90" spans="1:23" ht="11.25">
      <c r="A90" s="4" t="s">
        <v>42</v>
      </c>
      <c r="B90" s="7">
        <v>2288559.4</v>
      </c>
      <c r="C90" s="7">
        <v>178288.3</v>
      </c>
      <c r="D90" s="7">
        <v>178777</v>
      </c>
      <c r="E90" s="7">
        <v>178288.3</v>
      </c>
      <c r="F90" s="7">
        <v>178288.3</v>
      </c>
      <c r="G90" s="7">
        <v>190636.3</v>
      </c>
      <c r="H90" s="7">
        <v>209739.1</v>
      </c>
      <c r="I90" s="7">
        <v>152065.1</v>
      </c>
      <c r="J90" s="7">
        <v>170886.1</v>
      </c>
      <c r="K90" s="7">
        <v>190636</v>
      </c>
      <c r="L90" s="7">
        <v>193960.9</v>
      </c>
      <c r="M90" s="7">
        <v>178288.3</v>
      </c>
      <c r="N90" s="7">
        <v>199847.3</v>
      </c>
      <c r="O90" s="7">
        <v>88858.4</v>
      </c>
      <c r="P90" s="1" t="s">
        <v>59</v>
      </c>
      <c r="Q90" s="1" t="s">
        <v>10</v>
      </c>
      <c r="R90" s="1" t="s">
        <v>10</v>
      </c>
      <c r="S90" s="1" t="s">
        <v>10</v>
      </c>
      <c r="T90" s="1" t="s">
        <v>61</v>
      </c>
      <c r="U90" s="1" t="s">
        <v>10</v>
      </c>
      <c r="V90" s="1" t="s">
        <v>17</v>
      </c>
      <c r="W90" s="1" t="s">
        <v>10</v>
      </c>
    </row>
    <row r="91" spans="1:23" ht="11.25">
      <c r="A91" s="4" t="s">
        <v>43</v>
      </c>
      <c r="B91" s="7">
        <v>2288559.4</v>
      </c>
      <c r="C91" s="7">
        <v>178288.3</v>
      </c>
      <c r="D91" s="7">
        <v>178777</v>
      </c>
      <c r="E91" s="7">
        <v>178288.3</v>
      </c>
      <c r="F91" s="7">
        <v>178288.3</v>
      </c>
      <c r="G91" s="7">
        <v>190636.3</v>
      </c>
      <c r="H91" s="7">
        <v>209739.1</v>
      </c>
      <c r="I91" s="7">
        <v>152065.1</v>
      </c>
      <c r="J91" s="7">
        <v>170886.1</v>
      </c>
      <c r="K91" s="7">
        <v>190636</v>
      </c>
      <c r="L91" s="7">
        <v>193960.9</v>
      </c>
      <c r="M91" s="7">
        <v>178288.3</v>
      </c>
      <c r="N91" s="7">
        <v>199847.3</v>
      </c>
      <c r="O91" s="7">
        <v>88858.4</v>
      </c>
      <c r="P91" s="1" t="s">
        <v>59</v>
      </c>
      <c r="Q91" s="1" t="s">
        <v>10</v>
      </c>
      <c r="R91" s="1" t="s">
        <v>10</v>
      </c>
      <c r="S91" s="1" t="s">
        <v>10</v>
      </c>
      <c r="T91" s="1" t="s">
        <v>61</v>
      </c>
      <c r="U91" s="1" t="s">
        <v>10</v>
      </c>
      <c r="V91" s="1" t="s">
        <v>19</v>
      </c>
      <c r="W91" s="1" t="s">
        <v>10</v>
      </c>
    </row>
    <row r="92" spans="1:23" ht="11.25">
      <c r="A92" s="4" t="s">
        <v>44</v>
      </c>
      <c r="B92" s="7">
        <v>2288559.4</v>
      </c>
      <c r="C92" s="7">
        <v>178288.3</v>
      </c>
      <c r="D92" s="7">
        <v>178777</v>
      </c>
      <c r="E92" s="7">
        <v>178288.3</v>
      </c>
      <c r="F92" s="7">
        <v>178288.3</v>
      </c>
      <c r="G92" s="7">
        <v>190636.3</v>
      </c>
      <c r="H92" s="7">
        <v>209739.1</v>
      </c>
      <c r="I92" s="7">
        <v>152065.1</v>
      </c>
      <c r="J92" s="7">
        <v>170886.1</v>
      </c>
      <c r="K92" s="7">
        <v>190636</v>
      </c>
      <c r="L92" s="7">
        <v>193960.9</v>
      </c>
      <c r="M92" s="7">
        <v>178288.3</v>
      </c>
      <c r="N92" s="7">
        <v>199847.3</v>
      </c>
      <c r="O92" s="7">
        <v>88858.4</v>
      </c>
      <c r="P92" s="1" t="s">
        <v>59</v>
      </c>
      <c r="Q92" s="1" t="s">
        <v>10</v>
      </c>
      <c r="R92" s="1" t="s">
        <v>10</v>
      </c>
      <c r="S92" s="1" t="s">
        <v>10</v>
      </c>
      <c r="T92" s="1" t="s">
        <v>61</v>
      </c>
      <c r="U92" s="1" t="s">
        <v>10</v>
      </c>
      <c r="V92" s="1" t="s">
        <v>21</v>
      </c>
      <c r="W92" s="1" t="s">
        <v>10</v>
      </c>
    </row>
    <row r="93" spans="1:23" ht="11.25">
      <c r="A93" s="4" t="s">
        <v>45</v>
      </c>
      <c r="B93" s="7">
        <v>2288559.4</v>
      </c>
      <c r="C93" s="7">
        <v>178288.3</v>
      </c>
      <c r="D93" s="7">
        <v>178777</v>
      </c>
      <c r="E93" s="7">
        <v>178288.3</v>
      </c>
      <c r="F93" s="7">
        <v>178288.3</v>
      </c>
      <c r="G93" s="7">
        <v>190636.3</v>
      </c>
      <c r="H93" s="7">
        <v>209739.1</v>
      </c>
      <c r="I93" s="7">
        <v>152065.1</v>
      </c>
      <c r="J93" s="7">
        <v>170886.1</v>
      </c>
      <c r="K93" s="7">
        <v>190636</v>
      </c>
      <c r="L93" s="7">
        <v>193960.9</v>
      </c>
      <c r="M93" s="7">
        <v>178288.3</v>
      </c>
      <c r="N93" s="7">
        <v>199847.3</v>
      </c>
      <c r="O93" s="7">
        <v>88858.4</v>
      </c>
      <c r="P93" s="1" t="s">
        <v>59</v>
      </c>
      <c r="Q93" s="1" t="s">
        <v>10</v>
      </c>
      <c r="R93" s="1" t="s">
        <v>10</v>
      </c>
      <c r="S93" s="1" t="s">
        <v>10</v>
      </c>
      <c r="T93" s="1" t="s">
        <v>61</v>
      </c>
      <c r="U93" s="1" t="s">
        <v>10</v>
      </c>
      <c r="V93" s="1" t="s">
        <v>23</v>
      </c>
      <c r="W93" s="1" t="s">
        <v>10</v>
      </c>
    </row>
    <row r="94" spans="1:23" ht="11.25">
      <c r="A94" s="4" t="s">
        <v>46</v>
      </c>
      <c r="B94" s="7">
        <v>2288559.4</v>
      </c>
      <c r="C94" s="7">
        <v>178288.3</v>
      </c>
      <c r="D94" s="7">
        <v>178777</v>
      </c>
      <c r="E94" s="7">
        <v>178288.3</v>
      </c>
      <c r="F94" s="7">
        <v>178288.3</v>
      </c>
      <c r="G94" s="7">
        <v>190636.3</v>
      </c>
      <c r="H94" s="7">
        <v>209739.1</v>
      </c>
      <c r="I94" s="7">
        <v>152065.1</v>
      </c>
      <c r="J94" s="7">
        <v>170886.1</v>
      </c>
      <c r="K94" s="7">
        <v>190636</v>
      </c>
      <c r="L94" s="7">
        <v>193960.9</v>
      </c>
      <c r="M94" s="7">
        <v>178288.3</v>
      </c>
      <c r="N94" s="7">
        <v>199847.3</v>
      </c>
      <c r="O94" s="7">
        <v>88858.4</v>
      </c>
      <c r="P94" s="1" t="s">
        <v>59</v>
      </c>
      <c r="Q94" s="1" t="s">
        <v>10</v>
      </c>
      <c r="R94" s="1" t="s">
        <v>10</v>
      </c>
      <c r="S94" s="1" t="s">
        <v>10</v>
      </c>
      <c r="T94" s="1" t="s">
        <v>61</v>
      </c>
      <c r="U94" s="1" t="s">
        <v>10</v>
      </c>
      <c r="V94" s="1" t="s">
        <v>25</v>
      </c>
      <c r="W94" s="1" t="s">
        <v>10</v>
      </c>
    </row>
    <row r="95" spans="1:23" ht="11.25">
      <c r="A95" s="4" t="s">
        <v>47</v>
      </c>
      <c r="B95" s="7">
        <v>2288559.4</v>
      </c>
      <c r="C95" s="7">
        <v>178288.3</v>
      </c>
      <c r="D95" s="7">
        <v>178777</v>
      </c>
      <c r="E95" s="7">
        <v>178288.3</v>
      </c>
      <c r="F95" s="7">
        <v>178288.3</v>
      </c>
      <c r="G95" s="7">
        <v>190636.3</v>
      </c>
      <c r="H95" s="7">
        <v>209739.1</v>
      </c>
      <c r="I95" s="7">
        <v>152065.1</v>
      </c>
      <c r="J95" s="7">
        <v>170886.1</v>
      </c>
      <c r="K95" s="7">
        <v>190636</v>
      </c>
      <c r="L95" s="7">
        <v>193960.9</v>
      </c>
      <c r="M95" s="7">
        <v>178288.3</v>
      </c>
      <c r="N95" s="7">
        <v>199847.3</v>
      </c>
      <c r="O95" s="7">
        <v>88858.4</v>
      </c>
      <c r="P95" s="1" t="s">
        <v>59</v>
      </c>
      <c r="Q95" s="1" t="s">
        <v>10</v>
      </c>
      <c r="R95" s="1" t="s">
        <v>10</v>
      </c>
      <c r="S95" s="1" t="s">
        <v>10</v>
      </c>
      <c r="T95" s="1" t="s">
        <v>61</v>
      </c>
      <c r="U95" s="1" t="s">
        <v>10</v>
      </c>
      <c r="V95" s="1" t="s">
        <v>27</v>
      </c>
      <c r="W95" s="1" t="s">
        <v>10</v>
      </c>
    </row>
    <row r="96" spans="1:23" ht="11.25">
      <c r="A96" s="4" t="s">
        <v>62</v>
      </c>
      <c r="B96" s="7">
        <v>145393.2</v>
      </c>
      <c r="C96" s="7">
        <v>12116.1</v>
      </c>
      <c r="D96" s="7">
        <v>12116.1</v>
      </c>
      <c r="E96" s="7">
        <v>12116.1</v>
      </c>
      <c r="F96" s="7">
        <v>12116.1</v>
      </c>
      <c r="G96" s="7">
        <v>12116.1</v>
      </c>
      <c r="H96" s="7">
        <v>12116.1</v>
      </c>
      <c r="I96" s="7">
        <v>12116.1</v>
      </c>
      <c r="J96" s="7">
        <v>12116.1</v>
      </c>
      <c r="K96" s="7">
        <v>12116.1</v>
      </c>
      <c r="L96" s="7">
        <v>12116.1</v>
      </c>
      <c r="M96" s="7">
        <v>12116.1</v>
      </c>
      <c r="N96" s="7">
        <v>12116.1</v>
      </c>
      <c r="O96" s="7">
        <v>0</v>
      </c>
      <c r="P96" s="1" t="s">
        <v>59</v>
      </c>
      <c r="Q96" s="1" t="s">
        <v>10</v>
      </c>
      <c r="R96" s="1" t="s">
        <v>10</v>
      </c>
      <c r="S96" s="1" t="s">
        <v>10</v>
      </c>
      <c r="T96" s="1" t="s">
        <v>63</v>
      </c>
      <c r="U96" s="1" t="s">
        <v>10</v>
      </c>
      <c r="V96" s="1" t="s">
        <v>11</v>
      </c>
      <c r="W96" s="1" t="s">
        <v>10</v>
      </c>
    </row>
    <row r="97" spans="1:23" ht="11.25">
      <c r="A97" s="4" t="s">
        <v>40</v>
      </c>
      <c r="B97" s="7">
        <v>145393.2</v>
      </c>
      <c r="C97" s="7">
        <v>12116.1</v>
      </c>
      <c r="D97" s="7">
        <v>12116.1</v>
      </c>
      <c r="E97" s="7">
        <v>12116.1</v>
      </c>
      <c r="F97" s="7">
        <v>12116.1</v>
      </c>
      <c r="G97" s="7">
        <v>12116.1</v>
      </c>
      <c r="H97" s="7">
        <v>12116.1</v>
      </c>
      <c r="I97" s="7">
        <v>12116.1</v>
      </c>
      <c r="J97" s="7">
        <v>12116.1</v>
      </c>
      <c r="K97" s="7">
        <v>12116.1</v>
      </c>
      <c r="L97" s="7">
        <v>12116.1</v>
      </c>
      <c r="M97" s="7">
        <v>12116.1</v>
      </c>
      <c r="N97" s="7">
        <v>12116.1</v>
      </c>
      <c r="O97" s="7">
        <v>0</v>
      </c>
      <c r="P97" s="1" t="s">
        <v>59</v>
      </c>
      <c r="Q97" s="1" t="s">
        <v>10</v>
      </c>
      <c r="R97" s="1" t="s">
        <v>10</v>
      </c>
      <c r="S97" s="1" t="s">
        <v>10</v>
      </c>
      <c r="T97" s="1" t="s">
        <v>63</v>
      </c>
      <c r="U97" s="1" t="s">
        <v>10</v>
      </c>
      <c r="V97" s="1" t="s">
        <v>13</v>
      </c>
      <c r="W97" s="1" t="s">
        <v>10</v>
      </c>
    </row>
    <row r="98" spans="1:23" ht="11.25">
      <c r="A98" s="4" t="s">
        <v>41</v>
      </c>
      <c r="B98" s="7">
        <v>145393.2</v>
      </c>
      <c r="C98" s="7">
        <v>12116.1</v>
      </c>
      <c r="D98" s="7">
        <v>12116.1</v>
      </c>
      <c r="E98" s="7">
        <v>12116.1</v>
      </c>
      <c r="F98" s="7">
        <v>12116.1</v>
      </c>
      <c r="G98" s="7">
        <v>12116.1</v>
      </c>
      <c r="H98" s="7">
        <v>12116.1</v>
      </c>
      <c r="I98" s="7">
        <v>12116.1</v>
      </c>
      <c r="J98" s="7">
        <v>12116.1</v>
      </c>
      <c r="K98" s="7">
        <v>12116.1</v>
      </c>
      <c r="L98" s="7">
        <v>12116.1</v>
      </c>
      <c r="M98" s="7">
        <v>12116.1</v>
      </c>
      <c r="N98" s="7">
        <v>12116.1</v>
      </c>
      <c r="O98" s="7">
        <v>0</v>
      </c>
      <c r="P98" s="1" t="s">
        <v>59</v>
      </c>
      <c r="Q98" s="1" t="s">
        <v>10</v>
      </c>
      <c r="R98" s="1" t="s">
        <v>10</v>
      </c>
      <c r="S98" s="1" t="s">
        <v>10</v>
      </c>
      <c r="T98" s="1" t="s">
        <v>63</v>
      </c>
      <c r="U98" s="1" t="s">
        <v>10</v>
      </c>
      <c r="V98" s="1" t="s">
        <v>15</v>
      </c>
      <c r="W98" s="1" t="s">
        <v>10</v>
      </c>
    </row>
    <row r="99" spans="1:23" ht="11.25">
      <c r="A99" s="4" t="s">
        <v>42</v>
      </c>
      <c r="B99" s="7">
        <v>145393.2</v>
      </c>
      <c r="C99" s="7">
        <v>12116.1</v>
      </c>
      <c r="D99" s="7">
        <v>12116.1</v>
      </c>
      <c r="E99" s="7">
        <v>12116.1</v>
      </c>
      <c r="F99" s="7">
        <v>12116.1</v>
      </c>
      <c r="G99" s="7">
        <v>12116.1</v>
      </c>
      <c r="H99" s="7">
        <v>12116.1</v>
      </c>
      <c r="I99" s="7">
        <v>12116.1</v>
      </c>
      <c r="J99" s="7">
        <v>12116.1</v>
      </c>
      <c r="K99" s="7">
        <v>12116.1</v>
      </c>
      <c r="L99" s="7">
        <v>12116.1</v>
      </c>
      <c r="M99" s="7">
        <v>12116.1</v>
      </c>
      <c r="N99" s="7">
        <v>12116.1</v>
      </c>
      <c r="O99" s="7">
        <v>0</v>
      </c>
      <c r="P99" s="1" t="s">
        <v>59</v>
      </c>
      <c r="Q99" s="1" t="s">
        <v>10</v>
      </c>
      <c r="R99" s="1" t="s">
        <v>10</v>
      </c>
      <c r="S99" s="1" t="s">
        <v>10</v>
      </c>
      <c r="T99" s="1" t="s">
        <v>63</v>
      </c>
      <c r="U99" s="1" t="s">
        <v>10</v>
      </c>
      <c r="V99" s="1" t="s">
        <v>17</v>
      </c>
      <c r="W99" s="1" t="s">
        <v>10</v>
      </c>
    </row>
    <row r="100" spans="1:23" ht="11.25">
      <c r="A100" s="4" t="s">
        <v>43</v>
      </c>
      <c r="B100" s="7">
        <v>145393.2</v>
      </c>
      <c r="C100" s="7">
        <v>12116.1</v>
      </c>
      <c r="D100" s="7">
        <v>12116.1</v>
      </c>
      <c r="E100" s="7">
        <v>12116.1</v>
      </c>
      <c r="F100" s="7">
        <v>12116.1</v>
      </c>
      <c r="G100" s="7">
        <v>12116.1</v>
      </c>
      <c r="H100" s="7">
        <v>12116.1</v>
      </c>
      <c r="I100" s="7">
        <v>12116.1</v>
      </c>
      <c r="J100" s="7">
        <v>12116.1</v>
      </c>
      <c r="K100" s="7">
        <v>12116.1</v>
      </c>
      <c r="L100" s="7">
        <v>12116.1</v>
      </c>
      <c r="M100" s="7">
        <v>12116.1</v>
      </c>
      <c r="N100" s="7">
        <v>12116.1</v>
      </c>
      <c r="O100" s="7">
        <v>0</v>
      </c>
      <c r="P100" s="1" t="s">
        <v>59</v>
      </c>
      <c r="Q100" s="1" t="s">
        <v>10</v>
      </c>
      <c r="R100" s="1" t="s">
        <v>10</v>
      </c>
      <c r="S100" s="1" t="s">
        <v>10</v>
      </c>
      <c r="T100" s="1" t="s">
        <v>63</v>
      </c>
      <c r="U100" s="1" t="s">
        <v>10</v>
      </c>
      <c r="V100" s="1" t="s">
        <v>19</v>
      </c>
      <c r="W100" s="1" t="s">
        <v>10</v>
      </c>
    </row>
    <row r="101" spans="1:23" ht="11.25">
      <c r="A101" s="4" t="s">
        <v>44</v>
      </c>
      <c r="B101" s="7">
        <v>145393.2</v>
      </c>
      <c r="C101" s="7">
        <v>12116.1</v>
      </c>
      <c r="D101" s="7">
        <v>12116.1</v>
      </c>
      <c r="E101" s="7">
        <v>12116.1</v>
      </c>
      <c r="F101" s="7">
        <v>12116.1</v>
      </c>
      <c r="G101" s="7">
        <v>12116.1</v>
      </c>
      <c r="H101" s="7">
        <v>12116.1</v>
      </c>
      <c r="I101" s="7">
        <v>12116.1</v>
      </c>
      <c r="J101" s="7">
        <v>12116.1</v>
      </c>
      <c r="K101" s="7">
        <v>12116.1</v>
      </c>
      <c r="L101" s="7">
        <v>12116.1</v>
      </c>
      <c r="M101" s="7">
        <v>12116.1</v>
      </c>
      <c r="N101" s="7">
        <v>12116.1</v>
      </c>
      <c r="O101" s="7">
        <v>0</v>
      </c>
      <c r="P101" s="1" t="s">
        <v>59</v>
      </c>
      <c r="Q101" s="1" t="s">
        <v>10</v>
      </c>
      <c r="R101" s="1" t="s">
        <v>10</v>
      </c>
      <c r="S101" s="1" t="s">
        <v>10</v>
      </c>
      <c r="T101" s="1" t="s">
        <v>63</v>
      </c>
      <c r="U101" s="1" t="s">
        <v>10</v>
      </c>
      <c r="V101" s="1" t="s">
        <v>21</v>
      </c>
      <c r="W101" s="1" t="s">
        <v>10</v>
      </c>
    </row>
    <row r="102" spans="1:23" ht="11.25">
      <c r="A102" s="4" t="s">
        <v>45</v>
      </c>
      <c r="B102" s="7">
        <v>145393.2</v>
      </c>
      <c r="C102" s="7">
        <v>12116.1</v>
      </c>
      <c r="D102" s="7">
        <v>12116.1</v>
      </c>
      <c r="E102" s="7">
        <v>12116.1</v>
      </c>
      <c r="F102" s="7">
        <v>12116.1</v>
      </c>
      <c r="G102" s="7">
        <v>12116.1</v>
      </c>
      <c r="H102" s="7">
        <v>12116.1</v>
      </c>
      <c r="I102" s="7">
        <v>12116.1</v>
      </c>
      <c r="J102" s="7">
        <v>12116.1</v>
      </c>
      <c r="K102" s="7">
        <v>12116.1</v>
      </c>
      <c r="L102" s="7">
        <v>12116.1</v>
      </c>
      <c r="M102" s="7">
        <v>12116.1</v>
      </c>
      <c r="N102" s="7">
        <v>12116.1</v>
      </c>
      <c r="O102" s="7">
        <v>0</v>
      </c>
      <c r="P102" s="1" t="s">
        <v>59</v>
      </c>
      <c r="Q102" s="1" t="s">
        <v>10</v>
      </c>
      <c r="R102" s="1" t="s">
        <v>10</v>
      </c>
      <c r="S102" s="1" t="s">
        <v>10</v>
      </c>
      <c r="T102" s="1" t="s">
        <v>63</v>
      </c>
      <c r="U102" s="1" t="s">
        <v>10</v>
      </c>
      <c r="V102" s="1" t="s">
        <v>23</v>
      </c>
      <c r="W102" s="1" t="s">
        <v>10</v>
      </c>
    </row>
    <row r="103" spans="1:23" ht="11.25">
      <c r="A103" s="4" t="s">
        <v>46</v>
      </c>
      <c r="B103" s="7">
        <v>145393.2</v>
      </c>
      <c r="C103" s="7">
        <v>12116.1</v>
      </c>
      <c r="D103" s="7">
        <v>12116.1</v>
      </c>
      <c r="E103" s="7">
        <v>12116.1</v>
      </c>
      <c r="F103" s="7">
        <v>12116.1</v>
      </c>
      <c r="G103" s="7">
        <v>12116.1</v>
      </c>
      <c r="H103" s="7">
        <v>12116.1</v>
      </c>
      <c r="I103" s="7">
        <v>12116.1</v>
      </c>
      <c r="J103" s="7">
        <v>12116.1</v>
      </c>
      <c r="K103" s="7">
        <v>12116.1</v>
      </c>
      <c r="L103" s="7">
        <v>12116.1</v>
      </c>
      <c r="M103" s="7">
        <v>12116.1</v>
      </c>
      <c r="N103" s="7">
        <v>12116.1</v>
      </c>
      <c r="O103" s="7">
        <v>0</v>
      </c>
      <c r="P103" s="1" t="s">
        <v>59</v>
      </c>
      <c r="Q103" s="1" t="s">
        <v>10</v>
      </c>
      <c r="R103" s="1" t="s">
        <v>10</v>
      </c>
      <c r="S103" s="1" t="s">
        <v>10</v>
      </c>
      <c r="T103" s="1" t="s">
        <v>63</v>
      </c>
      <c r="U103" s="1" t="s">
        <v>10</v>
      </c>
      <c r="V103" s="1" t="s">
        <v>25</v>
      </c>
      <c r="W103" s="1" t="s">
        <v>10</v>
      </c>
    </row>
    <row r="104" spans="1:23" ht="11.25">
      <c r="A104" s="4" t="s">
        <v>47</v>
      </c>
      <c r="B104" s="7">
        <v>145393.2</v>
      </c>
      <c r="C104" s="7">
        <v>12116.1</v>
      </c>
      <c r="D104" s="7">
        <v>12116.1</v>
      </c>
      <c r="E104" s="7">
        <v>12116.1</v>
      </c>
      <c r="F104" s="7">
        <v>12116.1</v>
      </c>
      <c r="G104" s="7">
        <v>12116.1</v>
      </c>
      <c r="H104" s="7">
        <v>12116.1</v>
      </c>
      <c r="I104" s="7">
        <v>12116.1</v>
      </c>
      <c r="J104" s="7">
        <v>12116.1</v>
      </c>
      <c r="K104" s="7">
        <v>12116.1</v>
      </c>
      <c r="L104" s="7">
        <v>12116.1</v>
      </c>
      <c r="M104" s="7">
        <v>12116.1</v>
      </c>
      <c r="N104" s="7">
        <v>12116.1</v>
      </c>
      <c r="O104" s="7">
        <v>0</v>
      </c>
      <c r="P104" s="1" t="s">
        <v>59</v>
      </c>
      <c r="Q104" s="1" t="s">
        <v>10</v>
      </c>
      <c r="R104" s="1" t="s">
        <v>10</v>
      </c>
      <c r="S104" s="1" t="s">
        <v>10</v>
      </c>
      <c r="T104" s="1" t="s">
        <v>63</v>
      </c>
      <c r="U104" s="1" t="s">
        <v>10</v>
      </c>
      <c r="V104" s="1" t="s">
        <v>27</v>
      </c>
      <c r="W104" s="1" t="s">
        <v>10</v>
      </c>
    </row>
    <row r="105" spans="1:23" ht="11.25">
      <c r="A105" s="4" t="s">
        <v>64</v>
      </c>
      <c r="B105" s="7">
        <v>1523641.8</v>
      </c>
      <c r="C105" s="7">
        <v>129270.3</v>
      </c>
      <c r="D105" s="7">
        <v>129759</v>
      </c>
      <c r="E105" s="7">
        <v>129270.3</v>
      </c>
      <c r="F105" s="7">
        <v>129270.3</v>
      </c>
      <c r="G105" s="7">
        <v>119703.5</v>
      </c>
      <c r="H105" s="7">
        <v>108621.6</v>
      </c>
      <c r="I105" s="7">
        <v>107644.1</v>
      </c>
      <c r="J105" s="7">
        <v>109244.8</v>
      </c>
      <c r="K105" s="7">
        <v>119410.2</v>
      </c>
      <c r="L105" s="7">
        <v>129270.3</v>
      </c>
      <c r="M105" s="7">
        <v>129270.3</v>
      </c>
      <c r="N105" s="7">
        <v>129270.6</v>
      </c>
      <c r="O105" s="7">
        <v>53636.5</v>
      </c>
      <c r="P105" s="1" t="s">
        <v>59</v>
      </c>
      <c r="Q105" s="1" t="s">
        <v>10</v>
      </c>
      <c r="R105" s="1" t="s">
        <v>10</v>
      </c>
      <c r="S105" s="1" t="s">
        <v>10</v>
      </c>
      <c r="T105" s="1" t="s">
        <v>65</v>
      </c>
      <c r="U105" s="1" t="s">
        <v>10</v>
      </c>
      <c r="V105" s="1" t="s">
        <v>11</v>
      </c>
      <c r="W105" s="1" t="s">
        <v>10</v>
      </c>
    </row>
    <row r="106" spans="1:23" ht="11.25">
      <c r="A106" s="4" t="s">
        <v>40</v>
      </c>
      <c r="B106" s="7">
        <v>1523641.8</v>
      </c>
      <c r="C106" s="7">
        <v>129270.3</v>
      </c>
      <c r="D106" s="7">
        <v>129759</v>
      </c>
      <c r="E106" s="7">
        <v>129270.3</v>
      </c>
      <c r="F106" s="7">
        <v>129270.3</v>
      </c>
      <c r="G106" s="7">
        <v>119703.5</v>
      </c>
      <c r="H106" s="7">
        <v>108621.6</v>
      </c>
      <c r="I106" s="7">
        <v>107644.1</v>
      </c>
      <c r="J106" s="7">
        <v>109244.8</v>
      </c>
      <c r="K106" s="7">
        <v>119410.2</v>
      </c>
      <c r="L106" s="7">
        <v>129270.3</v>
      </c>
      <c r="M106" s="7">
        <v>129270.3</v>
      </c>
      <c r="N106" s="7">
        <v>129270.6</v>
      </c>
      <c r="O106" s="7">
        <v>53636.5</v>
      </c>
      <c r="P106" s="1" t="s">
        <v>59</v>
      </c>
      <c r="Q106" s="1" t="s">
        <v>10</v>
      </c>
      <c r="R106" s="1" t="s">
        <v>10</v>
      </c>
      <c r="S106" s="1" t="s">
        <v>10</v>
      </c>
      <c r="T106" s="1" t="s">
        <v>65</v>
      </c>
      <c r="U106" s="1" t="s">
        <v>10</v>
      </c>
      <c r="V106" s="1" t="s">
        <v>13</v>
      </c>
      <c r="W106" s="1" t="s">
        <v>10</v>
      </c>
    </row>
    <row r="107" spans="1:23" ht="11.25">
      <c r="A107" s="4" t="s">
        <v>41</v>
      </c>
      <c r="B107" s="7">
        <v>1523641.8</v>
      </c>
      <c r="C107" s="7">
        <v>129270.3</v>
      </c>
      <c r="D107" s="7">
        <v>129759</v>
      </c>
      <c r="E107" s="7">
        <v>129270.3</v>
      </c>
      <c r="F107" s="7">
        <v>129270.3</v>
      </c>
      <c r="G107" s="7">
        <v>119703.5</v>
      </c>
      <c r="H107" s="7">
        <v>108621.6</v>
      </c>
      <c r="I107" s="7">
        <v>107644.1</v>
      </c>
      <c r="J107" s="7">
        <v>109244.8</v>
      </c>
      <c r="K107" s="7">
        <v>119410.2</v>
      </c>
      <c r="L107" s="7">
        <v>129270.3</v>
      </c>
      <c r="M107" s="7">
        <v>129270.3</v>
      </c>
      <c r="N107" s="7">
        <v>129270.6</v>
      </c>
      <c r="O107" s="7">
        <v>53636.5</v>
      </c>
      <c r="P107" s="1" t="s">
        <v>59</v>
      </c>
      <c r="Q107" s="1" t="s">
        <v>10</v>
      </c>
      <c r="R107" s="1" t="s">
        <v>10</v>
      </c>
      <c r="S107" s="1" t="s">
        <v>10</v>
      </c>
      <c r="T107" s="1" t="s">
        <v>65</v>
      </c>
      <c r="U107" s="1" t="s">
        <v>10</v>
      </c>
      <c r="V107" s="1" t="s">
        <v>15</v>
      </c>
      <c r="W107" s="1" t="s">
        <v>10</v>
      </c>
    </row>
    <row r="108" spans="1:23" ht="11.25">
      <c r="A108" s="4" t="s">
        <v>42</v>
      </c>
      <c r="B108" s="7">
        <v>1523641.8</v>
      </c>
      <c r="C108" s="7">
        <v>129270.3</v>
      </c>
      <c r="D108" s="7">
        <v>129759</v>
      </c>
      <c r="E108" s="7">
        <v>129270.3</v>
      </c>
      <c r="F108" s="7">
        <v>129270.3</v>
      </c>
      <c r="G108" s="7">
        <v>119703.5</v>
      </c>
      <c r="H108" s="7">
        <v>108621.6</v>
      </c>
      <c r="I108" s="7">
        <v>107644.1</v>
      </c>
      <c r="J108" s="7">
        <v>109244.8</v>
      </c>
      <c r="K108" s="7">
        <v>119410.2</v>
      </c>
      <c r="L108" s="7">
        <v>129270.3</v>
      </c>
      <c r="M108" s="7">
        <v>129270.3</v>
      </c>
      <c r="N108" s="7">
        <v>129270.6</v>
      </c>
      <c r="O108" s="7">
        <v>53636.5</v>
      </c>
      <c r="P108" s="1" t="s">
        <v>59</v>
      </c>
      <c r="Q108" s="1" t="s">
        <v>10</v>
      </c>
      <c r="R108" s="1" t="s">
        <v>10</v>
      </c>
      <c r="S108" s="1" t="s">
        <v>10</v>
      </c>
      <c r="T108" s="1" t="s">
        <v>65</v>
      </c>
      <c r="U108" s="1" t="s">
        <v>10</v>
      </c>
      <c r="V108" s="1" t="s">
        <v>17</v>
      </c>
      <c r="W108" s="1" t="s">
        <v>10</v>
      </c>
    </row>
    <row r="109" spans="1:23" ht="11.25">
      <c r="A109" s="4" t="s">
        <v>43</v>
      </c>
      <c r="B109" s="7">
        <v>1523641.8</v>
      </c>
      <c r="C109" s="7">
        <v>129270.3</v>
      </c>
      <c r="D109" s="7">
        <v>129759</v>
      </c>
      <c r="E109" s="7">
        <v>129270.3</v>
      </c>
      <c r="F109" s="7">
        <v>129270.3</v>
      </c>
      <c r="G109" s="7">
        <v>119703.5</v>
      </c>
      <c r="H109" s="7">
        <v>108621.6</v>
      </c>
      <c r="I109" s="7">
        <v>107644.1</v>
      </c>
      <c r="J109" s="7">
        <v>109244.8</v>
      </c>
      <c r="K109" s="7">
        <v>119410.2</v>
      </c>
      <c r="L109" s="7">
        <v>129270.3</v>
      </c>
      <c r="M109" s="7">
        <v>129270.3</v>
      </c>
      <c r="N109" s="7">
        <v>129270.6</v>
      </c>
      <c r="O109" s="7">
        <v>53636.5</v>
      </c>
      <c r="P109" s="1" t="s">
        <v>59</v>
      </c>
      <c r="Q109" s="1" t="s">
        <v>10</v>
      </c>
      <c r="R109" s="1" t="s">
        <v>10</v>
      </c>
      <c r="S109" s="1" t="s">
        <v>10</v>
      </c>
      <c r="T109" s="1" t="s">
        <v>65</v>
      </c>
      <c r="U109" s="1" t="s">
        <v>10</v>
      </c>
      <c r="V109" s="1" t="s">
        <v>19</v>
      </c>
      <c r="W109" s="1" t="s">
        <v>10</v>
      </c>
    </row>
    <row r="110" spans="1:23" ht="11.25">
      <c r="A110" s="4" t="s">
        <v>44</v>
      </c>
      <c r="B110" s="7">
        <v>1523641.8</v>
      </c>
      <c r="C110" s="7">
        <v>129270.3</v>
      </c>
      <c r="D110" s="7">
        <v>129759</v>
      </c>
      <c r="E110" s="7">
        <v>129270.3</v>
      </c>
      <c r="F110" s="7">
        <v>129270.3</v>
      </c>
      <c r="G110" s="7">
        <v>119703.5</v>
      </c>
      <c r="H110" s="7">
        <v>108621.6</v>
      </c>
      <c r="I110" s="7">
        <v>107644.1</v>
      </c>
      <c r="J110" s="7">
        <v>109244.8</v>
      </c>
      <c r="K110" s="7">
        <v>119410.2</v>
      </c>
      <c r="L110" s="7">
        <v>129270.3</v>
      </c>
      <c r="M110" s="7">
        <v>129270.3</v>
      </c>
      <c r="N110" s="7">
        <v>129270.6</v>
      </c>
      <c r="O110" s="7">
        <v>53636.5</v>
      </c>
      <c r="P110" s="1" t="s">
        <v>59</v>
      </c>
      <c r="Q110" s="1" t="s">
        <v>10</v>
      </c>
      <c r="R110" s="1" t="s">
        <v>10</v>
      </c>
      <c r="S110" s="1" t="s">
        <v>10</v>
      </c>
      <c r="T110" s="1" t="s">
        <v>65</v>
      </c>
      <c r="U110" s="1" t="s">
        <v>10</v>
      </c>
      <c r="V110" s="1" t="s">
        <v>21</v>
      </c>
      <c r="W110" s="1" t="s">
        <v>10</v>
      </c>
    </row>
    <row r="111" spans="1:23" ht="11.25">
      <c r="A111" s="4" t="s">
        <v>45</v>
      </c>
      <c r="B111" s="7">
        <v>1523641.8</v>
      </c>
      <c r="C111" s="7">
        <v>129270.3</v>
      </c>
      <c r="D111" s="7">
        <v>129759</v>
      </c>
      <c r="E111" s="7">
        <v>129270.3</v>
      </c>
      <c r="F111" s="7">
        <v>129270.3</v>
      </c>
      <c r="G111" s="7">
        <v>119703.5</v>
      </c>
      <c r="H111" s="7">
        <v>108621.6</v>
      </c>
      <c r="I111" s="7">
        <v>107644.1</v>
      </c>
      <c r="J111" s="7">
        <v>109244.8</v>
      </c>
      <c r="K111" s="7">
        <v>119410.2</v>
      </c>
      <c r="L111" s="7">
        <v>129270.3</v>
      </c>
      <c r="M111" s="7">
        <v>129270.3</v>
      </c>
      <c r="N111" s="7">
        <v>129270.6</v>
      </c>
      <c r="O111" s="7">
        <v>53636.5</v>
      </c>
      <c r="P111" s="1" t="s">
        <v>59</v>
      </c>
      <c r="Q111" s="1" t="s">
        <v>10</v>
      </c>
      <c r="R111" s="1" t="s">
        <v>10</v>
      </c>
      <c r="S111" s="1" t="s">
        <v>10</v>
      </c>
      <c r="T111" s="1" t="s">
        <v>65</v>
      </c>
      <c r="U111" s="1" t="s">
        <v>10</v>
      </c>
      <c r="V111" s="1" t="s">
        <v>23</v>
      </c>
      <c r="W111" s="1" t="s">
        <v>10</v>
      </c>
    </row>
    <row r="112" spans="1:23" ht="11.25">
      <c r="A112" s="4" t="s">
        <v>46</v>
      </c>
      <c r="B112" s="7">
        <v>1523641.8</v>
      </c>
      <c r="C112" s="7">
        <v>129270.3</v>
      </c>
      <c r="D112" s="7">
        <v>129759</v>
      </c>
      <c r="E112" s="7">
        <v>129270.3</v>
      </c>
      <c r="F112" s="7">
        <v>129270.3</v>
      </c>
      <c r="G112" s="7">
        <v>119703.5</v>
      </c>
      <c r="H112" s="7">
        <v>108621.6</v>
      </c>
      <c r="I112" s="7">
        <v>107644.1</v>
      </c>
      <c r="J112" s="7">
        <v>109244.8</v>
      </c>
      <c r="K112" s="7">
        <v>119410.2</v>
      </c>
      <c r="L112" s="7">
        <v>129270.3</v>
      </c>
      <c r="M112" s="7">
        <v>129270.3</v>
      </c>
      <c r="N112" s="7">
        <v>129270.6</v>
      </c>
      <c r="O112" s="7">
        <v>53636.5</v>
      </c>
      <c r="P112" s="1" t="s">
        <v>59</v>
      </c>
      <c r="Q112" s="1" t="s">
        <v>10</v>
      </c>
      <c r="R112" s="1" t="s">
        <v>10</v>
      </c>
      <c r="S112" s="1" t="s">
        <v>10</v>
      </c>
      <c r="T112" s="1" t="s">
        <v>65</v>
      </c>
      <c r="U112" s="1" t="s">
        <v>10</v>
      </c>
      <c r="V112" s="1" t="s">
        <v>25</v>
      </c>
      <c r="W112" s="1" t="s">
        <v>10</v>
      </c>
    </row>
    <row r="113" spans="1:23" ht="11.25">
      <c r="A113" s="4" t="s">
        <v>47</v>
      </c>
      <c r="B113" s="7">
        <v>1523641.8</v>
      </c>
      <c r="C113" s="7">
        <v>129270.3</v>
      </c>
      <c r="D113" s="7">
        <v>129759</v>
      </c>
      <c r="E113" s="7">
        <v>129270.3</v>
      </c>
      <c r="F113" s="7">
        <v>129270.3</v>
      </c>
      <c r="G113" s="7">
        <v>119703.5</v>
      </c>
      <c r="H113" s="7">
        <v>108621.6</v>
      </c>
      <c r="I113" s="7">
        <v>107644.1</v>
      </c>
      <c r="J113" s="7">
        <v>109244.8</v>
      </c>
      <c r="K113" s="7">
        <v>119410.2</v>
      </c>
      <c r="L113" s="7">
        <v>129270.3</v>
      </c>
      <c r="M113" s="7">
        <v>129270.3</v>
      </c>
      <c r="N113" s="7">
        <v>129270.6</v>
      </c>
      <c r="O113" s="7">
        <v>53636.5</v>
      </c>
      <c r="P113" s="1" t="s">
        <v>59</v>
      </c>
      <c r="Q113" s="1" t="s">
        <v>10</v>
      </c>
      <c r="R113" s="1" t="s">
        <v>10</v>
      </c>
      <c r="S113" s="1" t="s">
        <v>10</v>
      </c>
      <c r="T113" s="1" t="s">
        <v>65</v>
      </c>
      <c r="U113" s="1" t="s">
        <v>10</v>
      </c>
      <c r="V113" s="1" t="s">
        <v>27</v>
      </c>
      <c r="W113" s="1" t="s">
        <v>10</v>
      </c>
    </row>
    <row r="114" spans="1:17" ht="11.25">
      <c r="A114" s="4"/>
      <c r="B114" s="7">
        <f>+B113+B104</f>
        <v>1669035</v>
      </c>
      <c r="C114" s="7">
        <f aca="true" t="shared" si="0" ref="C114:O114">+C113+C104</f>
        <v>141386.4</v>
      </c>
      <c r="D114" s="7">
        <f t="shared" si="0"/>
        <v>141875.1</v>
      </c>
      <c r="E114" s="7">
        <f t="shared" si="0"/>
        <v>141386.4</v>
      </c>
      <c r="F114" s="7">
        <f t="shared" si="0"/>
        <v>141386.4</v>
      </c>
      <c r="G114" s="7">
        <f t="shared" si="0"/>
        <v>131819.6</v>
      </c>
      <c r="H114" s="7">
        <f t="shared" si="0"/>
        <v>120737.70000000001</v>
      </c>
      <c r="I114" s="7">
        <f t="shared" si="0"/>
        <v>119760.20000000001</v>
      </c>
      <c r="J114" s="7">
        <f t="shared" si="0"/>
        <v>121360.90000000001</v>
      </c>
      <c r="K114" s="7">
        <f t="shared" si="0"/>
        <v>131526.3</v>
      </c>
      <c r="L114" s="7">
        <f t="shared" si="0"/>
        <v>141386.4</v>
      </c>
      <c r="M114" s="7">
        <f t="shared" si="0"/>
        <v>141386.4</v>
      </c>
      <c r="N114" s="7">
        <f t="shared" si="0"/>
        <v>141386.7</v>
      </c>
      <c r="O114" s="7">
        <f t="shared" si="0"/>
        <v>53636.5</v>
      </c>
      <c r="Q114" s="46">
        <f>+N114+O114</f>
        <v>195023.2</v>
      </c>
    </row>
    <row r="115" spans="1:23" ht="11.25">
      <c r="A115" s="4" t="s">
        <v>66</v>
      </c>
      <c r="B115" s="7">
        <v>2226738.7</v>
      </c>
      <c r="C115" s="7">
        <v>224843.3</v>
      </c>
      <c r="D115" s="7">
        <v>172725.6</v>
      </c>
      <c r="E115" s="7">
        <v>174997.2</v>
      </c>
      <c r="F115" s="7">
        <v>174113</v>
      </c>
      <c r="G115" s="7">
        <v>175458.2</v>
      </c>
      <c r="H115" s="7">
        <v>197494.6</v>
      </c>
      <c r="I115" s="7">
        <v>167519.4</v>
      </c>
      <c r="J115" s="7">
        <v>170294.5</v>
      </c>
      <c r="K115" s="7">
        <v>174981.4</v>
      </c>
      <c r="L115" s="7">
        <v>178973.5</v>
      </c>
      <c r="M115" s="7">
        <v>175588.1</v>
      </c>
      <c r="N115" s="7">
        <v>168818.6</v>
      </c>
      <c r="O115" s="7">
        <v>70931.3</v>
      </c>
      <c r="P115" s="1" t="s">
        <v>67</v>
      </c>
      <c r="Q115" s="1" t="s">
        <v>10</v>
      </c>
      <c r="R115" s="1" t="s">
        <v>10</v>
      </c>
      <c r="S115" s="1" t="s">
        <v>10</v>
      </c>
      <c r="T115" s="1" t="s">
        <v>10</v>
      </c>
      <c r="U115" s="1" t="s">
        <v>10</v>
      </c>
      <c r="V115" s="1" t="s">
        <v>11</v>
      </c>
      <c r="W115" s="1" t="s">
        <v>10</v>
      </c>
    </row>
    <row r="116" spans="1:23" ht="11.25">
      <c r="A116" s="4" t="s">
        <v>30</v>
      </c>
      <c r="B116" s="7">
        <v>2226738.7</v>
      </c>
      <c r="C116" s="7">
        <v>224843.3</v>
      </c>
      <c r="D116" s="7">
        <v>172725.6</v>
      </c>
      <c r="E116" s="7">
        <v>174997.2</v>
      </c>
      <c r="F116" s="7">
        <v>174113</v>
      </c>
      <c r="G116" s="7">
        <v>175458.2</v>
      </c>
      <c r="H116" s="7">
        <v>197494.6</v>
      </c>
      <c r="I116" s="7">
        <v>167519.4</v>
      </c>
      <c r="J116" s="7">
        <v>170294.5</v>
      </c>
      <c r="K116" s="7">
        <v>174981.4</v>
      </c>
      <c r="L116" s="7">
        <v>178973.5</v>
      </c>
      <c r="M116" s="7">
        <v>175588.1</v>
      </c>
      <c r="N116" s="7">
        <v>168818.6</v>
      </c>
      <c r="O116" s="7">
        <v>70931.3</v>
      </c>
      <c r="P116" s="1" t="s">
        <v>67</v>
      </c>
      <c r="Q116" s="1" t="s">
        <v>10</v>
      </c>
      <c r="R116" s="1" t="s">
        <v>10</v>
      </c>
      <c r="S116" s="1" t="s">
        <v>10</v>
      </c>
      <c r="T116" s="1" t="s">
        <v>10</v>
      </c>
      <c r="U116" s="1" t="s">
        <v>10</v>
      </c>
      <c r="V116" s="1" t="s">
        <v>13</v>
      </c>
      <c r="W116" s="1" t="s">
        <v>10</v>
      </c>
    </row>
    <row r="117" spans="1:23" ht="11.25">
      <c r="A117" s="4" t="s">
        <v>31</v>
      </c>
      <c r="B117" s="7">
        <v>2226738.7</v>
      </c>
      <c r="C117" s="7">
        <v>224843.3</v>
      </c>
      <c r="D117" s="7">
        <v>172725.6</v>
      </c>
      <c r="E117" s="7">
        <v>174997.2</v>
      </c>
      <c r="F117" s="7">
        <v>174113</v>
      </c>
      <c r="G117" s="7">
        <v>175458.2</v>
      </c>
      <c r="H117" s="7">
        <v>197494.6</v>
      </c>
      <c r="I117" s="7">
        <v>167519.4</v>
      </c>
      <c r="J117" s="7">
        <v>170294.5</v>
      </c>
      <c r="K117" s="7">
        <v>174981.4</v>
      </c>
      <c r="L117" s="7">
        <v>178973.5</v>
      </c>
      <c r="M117" s="7">
        <v>175588.1</v>
      </c>
      <c r="N117" s="7">
        <v>168818.6</v>
      </c>
      <c r="O117" s="7">
        <v>70931.3</v>
      </c>
      <c r="P117" s="1" t="s">
        <v>67</v>
      </c>
      <c r="Q117" s="1" t="s">
        <v>10</v>
      </c>
      <c r="R117" s="1" t="s">
        <v>10</v>
      </c>
      <c r="S117" s="1" t="s">
        <v>10</v>
      </c>
      <c r="T117" s="1" t="s">
        <v>10</v>
      </c>
      <c r="U117" s="1" t="s">
        <v>10</v>
      </c>
      <c r="V117" s="1" t="s">
        <v>15</v>
      </c>
      <c r="W117" s="1" t="s">
        <v>10</v>
      </c>
    </row>
    <row r="118" spans="1:23" ht="11.25">
      <c r="A118" s="4" t="s">
        <v>32</v>
      </c>
      <c r="B118" s="7">
        <v>2226738.7</v>
      </c>
      <c r="C118" s="7">
        <v>224843.3</v>
      </c>
      <c r="D118" s="7">
        <v>172725.6</v>
      </c>
      <c r="E118" s="7">
        <v>174997.2</v>
      </c>
      <c r="F118" s="7">
        <v>174113</v>
      </c>
      <c r="G118" s="7">
        <v>175458.2</v>
      </c>
      <c r="H118" s="7">
        <v>197494.6</v>
      </c>
      <c r="I118" s="7">
        <v>167519.4</v>
      </c>
      <c r="J118" s="7">
        <v>170294.5</v>
      </c>
      <c r="K118" s="7">
        <v>174981.4</v>
      </c>
      <c r="L118" s="7">
        <v>178973.5</v>
      </c>
      <c r="M118" s="7">
        <v>175588.1</v>
      </c>
      <c r="N118" s="7">
        <v>168818.6</v>
      </c>
      <c r="O118" s="7">
        <v>70931.3</v>
      </c>
      <c r="P118" s="1" t="s">
        <v>67</v>
      </c>
      <c r="Q118" s="1" t="s">
        <v>10</v>
      </c>
      <c r="R118" s="1" t="s">
        <v>10</v>
      </c>
      <c r="S118" s="1" t="s">
        <v>10</v>
      </c>
      <c r="T118" s="1" t="s">
        <v>10</v>
      </c>
      <c r="U118" s="1" t="s">
        <v>10</v>
      </c>
      <c r="V118" s="1" t="s">
        <v>17</v>
      </c>
      <c r="W118" s="1" t="s">
        <v>10</v>
      </c>
    </row>
    <row r="119" spans="1:23" ht="11.25">
      <c r="A119" s="4" t="s">
        <v>33</v>
      </c>
      <c r="B119" s="7">
        <v>2226738.7</v>
      </c>
      <c r="C119" s="7">
        <v>224843.3</v>
      </c>
      <c r="D119" s="7">
        <v>172725.6</v>
      </c>
      <c r="E119" s="7">
        <v>174997.2</v>
      </c>
      <c r="F119" s="7">
        <v>174113</v>
      </c>
      <c r="G119" s="7">
        <v>175458.2</v>
      </c>
      <c r="H119" s="7">
        <v>197494.6</v>
      </c>
      <c r="I119" s="7">
        <v>167519.4</v>
      </c>
      <c r="J119" s="7">
        <v>170294.5</v>
      </c>
      <c r="K119" s="7">
        <v>174981.4</v>
      </c>
      <c r="L119" s="7">
        <v>178973.5</v>
      </c>
      <c r="M119" s="7">
        <v>175588.1</v>
      </c>
      <c r="N119" s="7">
        <v>168818.6</v>
      </c>
      <c r="O119" s="7">
        <v>70931.3</v>
      </c>
      <c r="P119" s="1" t="s">
        <v>67</v>
      </c>
      <c r="Q119" s="1" t="s">
        <v>10</v>
      </c>
      <c r="R119" s="1" t="s">
        <v>10</v>
      </c>
      <c r="S119" s="1" t="s">
        <v>10</v>
      </c>
      <c r="T119" s="1" t="s">
        <v>10</v>
      </c>
      <c r="U119" s="1" t="s">
        <v>10</v>
      </c>
      <c r="V119" s="1" t="s">
        <v>19</v>
      </c>
      <c r="W119" s="1" t="s">
        <v>10</v>
      </c>
    </row>
    <row r="120" spans="1:23" ht="11.25">
      <c r="A120" s="4" t="s">
        <v>34</v>
      </c>
      <c r="B120" s="7">
        <v>2226738.7</v>
      </c>
      <c r="C120" s="7">
        <v>224843.3</v>
      </c>
      <c r="D120" s="7">
        <v>172725.6</v>
      </c>
      <c r="E120" s="7">
        <v>174997.2</v>
      </c>
      <c r="F120" s="7">
        <v>174113</v>
      </c>
      <c r="G120" s="7">
        <v>175458.2</v>
      </c>
      <c r="H120" s="7">
        <v>197494.6</v>
      </c>
      <c r="I120" s="7">
        <v>167519.4</v>
      </c>
      <c r="J120" s="7">
        <v>170294.5</v>
      </c>
      <c r="K120" s="7">
        <v>174981.4</v>
      </c>
      <c r="L120" s="7">
        <v>178973.5</v>
      </c>
      <c r="M120" s="7">
        <v>175588.1</v>
      </c>
      <c r="N120" s="7">
        <v>168818.6</v>
      </c>
      <c r="O120" s="7">
        <v>70931.3</v>
      </c>
      <c r="P120" s="1" t="s">
        <v>67</v>
      </c>
      <c r="Q120" s="1" t="s">
        <v>10</v>
      </c>
      <c r="R120" s="1" t="s">
        <v>10</v>
      </c>
      <c r="S120" s="1" t="s">
        <v>10</v>
      </c>
      <c r="T120" s="1" t="s">
        <v>10</v>
      </c>
      <c r="U120" s="1" t="s">
        <v>10</v>
      </c>
      <c r="V120" s="1" t="s">
        <v>21</v>
      </c>
      <c r="W120" s="1" t="s">
        <v>10</v>
      </c>
    </row>
    <row r="121" spans="1:23" ht="11.25">
      <c r="A121" s="4" t="s">
        <v>35</v>
      </c>
      <c r="B121" s="7">
        <v>2226738.7</v>
      </c>
      <c r="C121" s="7">
        <v>224843.3</v>
      </c>
      <c r="D121" s="7">
        <v>172725.6</v>
      </c>
      <c r="E121" s="7">
        <v>174997.2</v>
      </c>
      <c r="F121" s="7">
        <v>174113</v>
      </c>
      <c r="G121" s="7">
        <v>175458.2</v>
      </c>
      <c r="H121" s="7">
        <v>197494.6</v>
      </c>
      <c r="I121" s="7">
        <v>167519.4</v>
      </c>
      <c r="J121" s="7">
        <v>170294.5</v>
      </c>
      <c r="K121" s="7">
        <v>174981.4</v>
      </c>
      <c r="L121" s="7">
        <v>178973.5</v>
      </c>
      <c r="M121" s="7">
        <v>175588.1</v>
      </c>
      <c r="N121" s="7">
        <v>168818.6</v>
      </c>
      <c r="O121" s="7">
        <v>70931.3</v>
      </c>
      <c r="P121" s="1" t="s">
        <v>67</v>
      </c>
      <c r="Q121" s="1" t="s">
        <v>10</v>
      </c>
      <c r="R121" s="1" t="s">
        <v>10</v>
      </c>
      <c r="S121" s="1" t="s">
        <v>10</v>
      </c>
      <c r="T121" s="1" t="s">
        <v>10</v>
      </c>
      <c r="U121" s="1" t="s">
        <v>10</v>
      </c>
      <c r="V121" s="1" t="s">
        <v>23</v>
      </c>
      <c r="W121" s="1" t="s">
        <v>10</v>
      </c>
    </row>
    <row r="122" spans="1:23" ht="11.25">
      <c r="A122" s="4" t="s">
        <v>36</v>
      </c>
      <c r="B122" s="7">
        <v>2226738.7</v>
      </c>
      <c r="C122" s="7">
        <v>224843.3</v>
      </c>
      <c r="D122" s="7">
        <v>172725.6</v>
      </c>
      <c r="E122" s="7">
        <v>174997.2</v>
      </c>
      <c r="F122" s="7">
        <v>174113</v>
      </c>
      <c r="G122" s="7">
        <v>175458.2</v>
      </c>
      <c r="H122" s="7">
        <v>197494.6</v>
      </c>
      <c r="I122" s="7">
        <v>167519.4</v>
      </c>
      <c r="J122" s="7">
        <v>170294.5</v>
      </c>
      <c r="K122" s="7">
        <v>174981.4</v>
      </c>
      <c r="L122" s="7">
        <v>178973.5</v>
      </c>
      <c r="M122" s="7">
        <v>175588.1</v>
      </c>
      <c r="N122" s="7">
        <v>168818.6</v>
      </c>
      <c r="O122" s="7">
        <v>70931.3</v>
      </c>
      <c r="P122" s="1" t="s">
        <v>67</v>
      </c>
      <c r="Q122" s="1" t="s">
        <v>10</v>
      </c>
      <c r="R122" s="1" t="s">
        <v>10</v>
      </c>
      <c r="S122" s="1" t="s">
        <v>10</v>
      </c>
      <c r="T122" s="1" t="s">
        <v>10</v>
      </c>
      <c r="U122" s="1" t="s">
        <v>10</v>
      </c>
      <c r="V122" s="1" t="s">
        <v>25</v>
      </c>
      <c r="W122" s="1" t="s">
        <v>10</v>
      </c>
    </row>
    <row r="123" spans="1:23" ht="11.25">
      <c r="A123" s="4" t="s">
        <v>37</v>
      </c>
      <c r="B123" s="7">
        <v>2226738.7</v>
      </c>
      <c r="C123" s="7">
        <v>224843.3</v>
      </c>
      <c r="D123" s="7">
        <v>172725.6</v>
      </c>
      <c r="E123" s="7">
        <v>174997.2</v>
      </c>
      <c r="F123" s="7">
        <v>174113</v>
      </c>
      <c r="G123" s="7">
        <v>175458.2</v>
      </c>
      <c r="H123" s="7">
        <v>197494.6</v>
      </c>
      <c r="I123" s="7">
        <v>167519.4</v>
      </c>
      <c r="J123" s="7">
        <v>170294.5</v>
      </c>
      <c r="K123" s="7">
        <v>174981.4</v>
      </c>
      <c r="L123" s="7">
        <v>178973.5</v>
      </c>
      <c r="M123" s="7">
        <v>175588.1</v>
      </c>
      <c r="N123" s="7">
        <v>168818.6</v>
      </c>
      <c r="O123" s="7">
        <v>70931.3</v>
      </c>
      <c r="P123" s="1" t="s">
        <v>67</v>
      </c>
      <c r="Q123" s="1" t="s">
        <v>10</v>
      </c>
      <c r="R123" s="1" t="s">
        <v>10</v>
      </c>
      <c r="S123" s="1" t="s">
        <v>10</v>
      </c>
      <c r="T123" s="1" t="s">
        <v>10</v>
      </c>
      <c r="U123" s="1" t="s">
        <v>10</v>
      </c>
      <c r="V123" s="1" t="s">
        <v>27</v>
      </c>
      <c r="W123" s="1" t="s">
        <v>10</v>
      </c>
    </row>
    <row r="124" spans="1:23" ht="11.25">
      <c r="A124" s="4" t="s">
        <v>68</v>
      </c>
      <c r="B124" s="7">
        <v>2226738.7</v>
      </c>
      <c r="C124" s="7">
        <v>224843.3</v>
      </c>
      <c r="D124" s="7">
        <v>172725.6</v>
      </c>
      <c r="E124" s="7">
        <v>174997.2</v>
      </c>
      <c r="F124" s="7">
        <v>174113</v>
      </c>
      <c r="G124" s="7">
        <v>175458.2</v>
      </c>
      <c r="H124" s="7">
        <v>197494.6</v>
      </c>
      <c r="I124" s="7">
        <v>167519.4</v>
      </c>
      <c r="J124" s="7">
        <v>170294.5</v>
      </c>
      <c r="K124" s="7">
        <v>174981.4</v>
      </c>
      <c r="L124" s="7">
        <v>178973.5</v>
      </c>
      <c r="M124" s="7">
        <v>175588.1</v>
      </c>
      <c r="N124" s="7">
        <v>168818.6</v>
      </c>
      <c r="O124" s="7">
        <v>70931.3</v>
      </c>
      <c r="P124" s="1" t="s">
        <v>67</v>
      </c>
      <c r="Q124" s="1" t="s">
        <v>10</v>
      </c>
      <c r="R124" s="1" t="s">
        <v>10</v>
      </c>
      <c r="S124" s="1" t="s">
        <v>10</v>
      </c>
      <c r="T124" s="1" t="s">
        <v>69</v>
      </c>
      <c r="U124" s="1" t="s">
        <v>10</v>
      </c>
      <c r="V124" s="1" t="s">
        <v>11</v>
      </c>
      <c r="W124" s="1" t="s">
        <v>10</v>
      </c>
    </row>
    <row r="125" spans="1:23" ht="11.25">
      <c r="A125" s="4" t="s">
        <v>40</v>
      </c>
      <c r="B125" s="7">
        <v>2226738.7</v>
      </c>
      <c r="C125" s="7">
        <v>224843.3</v>
      </c>
      <c r="D125" s="7">
        <v>172725.6</v>
      </c>
      <c r="E125" s="7">
        <v>174997.2</v>
      </c>
      <c r="F125" s="7">
        <v>174113</v>
      </c>
      <c r="G125" s="7">
        <v>175458.2</v>
      </c>
      <c r="H125" s="7">
        <v>197494.6</v>
      </c>
      <c r="I125" s="7">
        <v>167519.4</v>
      </c>
      <c r="J125" s="7">
        <v>170294.5</v>
      </c>
      <c r="K125" s="7">
        <v>174981.4</v>
      </c>
      <c r="L125" s="7">
        <v>178973.5</v>
      </c>
      <c r="M125" s="7">
        <v>175588.1</v>
      </c>
      <c r="N125" s="7">
        <v>168818.6</v>
      </c>
      <c r="O125" s="7">
        <v>70931.3</v>
      </c>
      <c r="P125" s="1" t="s">
        <v>67</v>
      </c>
      <c r="Q125" s="1" t="s">
        <v>10</v>
      </c>
      <c r="R125" s="1" t="s">
        <v>10</v>
      </c>
      <c r="S125" s="1" t="s">
        <v>10</v>
      </c>
      <c r="T125" s="1" t="s">
        <v>69</v>
      </c>
      <c r="U125" s="1" t="s">
        <v>10</v>
      </c>
      <c r="V125" s="1" t="s">
        <v>13</v>
      </c>
      <c r="W125" s="1" t="s">
        <v>10</v>
      </c>
    </row>
    <row r="126" spans="1:23" ht="11.25">
      <c r="A126" s="4" t="s">
        <v>41</v>
      </c>
      <c r="B126" s="7">
        <v>2226738.7</v>
      </c>
      <c r="C126" s="7">
        <v>224843.3</v>
      </c>
      <c r="D126" s="7">
        <v>172725.6</v>
      </c>
      <c r="E126" s="7">
        <v>174997.2</v>
      </c>
      <c r="F126" s="7">
        <v>174113</v>
      </c>
      <c r="G126" s="7">
        <v>175458.2</v>
      </c>
      <c r="H126" s="7">
        <v>197494.6</v>
      </c>
      <c r="I126" s="7">
        <v>167519.4</v>
      </c>
      <c r="J126" s="7">
        <v>170294.5</v>
      </c>
      <c r="K126" s="7">
        <v>174981.4</v>
      </c>
      <c r="L126" s="7">
        <v>178973.5</v>
      </c>
      <c r="M126" s="7">
        <v>175588.1</v>
      </c>
      <c r="N126" s="7">
        <v>168818.6</v>
      </c>
      <c r="O126" s="7">
        <v>70931.3</v>
      </c>
      <c r="P126" s="1" t="s">
        <v>67</v>
      </c>
      <c r="Q126" s="1" t="s">
        <v>10</v>
      </c>
      <c r="R126" s="1" t="s">
        <v>10</v>
      </c>
      <c r="S126" s="1" t="s">
        <v>10</v>
      </c>
      <c r="T126" s="1" t="s">
        <v>69</v>
      </c>
      <c r="U126" s="1" t="s">
        <v>10</v>
      </c>
      <c r="V126" s="1" t="s">
        <v>15</v>
      </c>
      <c r="W126" s="1" t="s">
        <v>10</v>
      </c>
    </row>
    <row r="127" spans="1:23" ht="11.25">
      <c r="A127" s="4" t="s">
        <v>42</v>
      </c>
      <c r="B127" s="7">
        <v>2226738.7</v>
      </c>
      <c r="C127" s="7">
        <v>224843.3</v>
      </c>
      <c r="D127" s="7">
        <v>172725.6</v>
      </c>
      <c r="E127" s="7">
        <v>174997.2</v>
      </c>
      <c r="F127" s="7">
        <v>174113</v>
      </c>
      <c r="G127" s="7">
        <v>175458.2</v>
      </c>
      <c r="H127" s="7">
        <v>197494.6</v>
      </c>
      <c r="I127" s="7">
        <v>167519.4</v>
      </c>
      <c r="J127" s="7">
        <v>170294.5</v>
      </c>
      <c r="K127" s="7">
        <v>174981.4</v>
      </c>
      <c r="L127" s="7">
        <v>178973.5</v>
      </c>
      <c r="M127" s="7">
        <v>175588.1</v>
      </c>
      <c r="N127" s="7">
        <v>168818.6</v>
      </c>
      <c r="O127" s="7">
        <v>70931.3</v>
      </c>
      <c r="P127" s="1" t="s">
        <v>67</v>
      </c>
      <c r="Q127" s="1" t="s">
        <v>10</v>
      </c>
      <c r="R127" s="1" t="s">
        <v>10</v>
      </c>
      <c r="S127" s="1" t="s">
        <v>10</v>
      </c>
      <c r="T127" s="1" t="s">
        <v>69</v>
      </c>
      <c r="U127" s="1" t="s">
        <v>10</v>
      </c>
      <c r="V127" s="1" t="s">
        <v>17</v>
      </c>
      <c r="W127" s="1" t="s">
        <v>10</v>
      </c>
    </row>
    <row r="128" spans="1:23" ht="11.25">
      <c r="A128" s="4" t="s">
        <v>43</v>
      </c>
      <c r="B128" s="7">
        <v>2226738.7</v>
      </c>
      <c r="C128" s="7">
        <v>224843.3</v>
      </c>
      <c r="D128" s="7">
        <v>172725.6</v>
      </c>
      <c r="E128" s="7">
        <v>174997.2</v>
      </c>
      <c r="F128" s="7">
        <v>174113</v>
      </c>
      <c r="G128" s="7">
        <v>175458.2</v>
      </c>
      <c r="H128" s="7">
        <v>197494.6</v>
      </c>
      <c r="I128" s="7">
        <v>167519.4</v>
      </c>
      <c r="J128" s="7">
        <v>170294.5</v>
      </c>
      <c r="K128" s="7">
        <v>174981.4</v>
      </c>
      <c r="L128" s="7">
        <v>178973.5</v>
      </c>
      <c r="M128" s="7">
        <v>175588.1</v>
      </c>
      <c r="N128" s="7">
        <v>168818.6</v>
      </c>
      <c r="O128" s="7">
        <v>70931.3</v>
      </c>
      <c r="P128" s="1" t="s">
        <v>67</v>
      </c>
      <c r="Q128" s="1" t="s">
        <v>10</v>
      </c>
      <c r="R128" s="1" t="s">
        <v>10</v>
      </c>
      <c r="S128" s="1" t="s">
        <v>10</v>
      </c>
      <c r="T128" s="1" t="s">
        <v>69</v>
      </c>
      <c r="U128" s="1" t="s">
        <v>10</v>
      </c>
      <c r="V128" s="1" t="s">
        <v>19</v>
      </c>
      <c r="W128" s="1" t="s">
        <v>10</v>
      </c>
    </row>
    <row r="129" spans="1:23" ht="11.25">
      <c r="A129" s="4" t="s">
        <v>44</v>
      </c>
      <c r="B129" s="7">
        <v>2226738.7</v>
      </c>
      <c r="C129" s="7">
        <v>224843.3</v>
      </c>
      <c r="D129" s="7">
        <v>172725.6</v>
      </c>
      <c r="E129" s="7">
        <v>174997.2</v>
      </c>
      <c r="F129" s="7">
        <v>174113</v>
      </c>
      <c r="G129" s="7">
        <v>175458.2</v>
      </c>
      <c r="H129" s="7">
        <v>197494.6</v>
      </c>
      <c r="I129" s="7">
        <v>167519.4</v>
      </c>
      <c r="J129" s="7">
        <v>170294.5</v>
      </c>
      <c r="K129" s="7">
        <v>174981.4</v>
      </c>
      <c r="L129" s="7">
        <v>178973.5</v>
      </c>
      <c r="M129" s="7">
        <v>175588.1</v>
      </c>
      <c r="N129" s="7">
        <v>168818.6</v>
      </c>
      <c r="O129" s="7">
        <v>70931.3</v>
      </c>
      <c r="P129" s="1" t="s">
        <v>67</v>
      </c>
      <c r="Q129" s="1" t="s">
        <v>10</v>
      </c>
      <c r="R129" s="1" t="s">
        <v>10</v>
      </c>
      <c r="S129" s="1" t="s">
        <v>10</v>
      </c>
      <c r="T129" s="1" t="s">
        <v>69</v>
      </c>
      <c r="U129" s="1" t="s">
        <v>10</v>
      </c>
      <c r="V129" s="1" t="s">
        <v>21</v>
      </c>
      <c r="W129" s="1" t="s">
        <v>10</v>
      </c>
    </row>
    <row r="130" spans="1:23" ht="11.25">
      <c r="A130" s="4" t="s">
        <v>45</v>
      </c>
      <c r="B130" s="7">
        <v>2226738.7</v>
      </c>
      <c r="C130" s="7">
        <v>224843.3</v>
      </c>
      <c r="D130" s="7">
        <v>172725.6</v>
      </c>
      <c r="E130" s="7">
        <v>174997.2</v>
      </c>
      <c r="F130" s="7">
        <v>174113</v>
      </c>
      <c r="G130" s="7">
        <v>175458.2</v>
      </c>
      <c r="H130" s="7">
        <v>197494.6</v>
      </c>
      <c r="I130" s="7">
        <v>167519.4</v>
      </c>
      <c r="J130" s="7">
        <v>170294.5</v>
      </c>
      <c r="K130" s="7">
        <v>174981.4</v>
      </c>
      <c r="L130" s="7">
        <v>178973.5</v>
      </c>
      <c r="M130" s="7">
        <v>175588.1</v>
      </c>
      <c r="N130" s="7">
        <v>168818.6</v>
      </c>
      <c r="O130" s="7">
        <v>70931.3</v>
      </c>
      <c r="P130" s="1" t="s">
        <v>67</v>
      </c>
      <c r="Q130" s="1" t="s">
        <v>10</v>
      </c>
      <c r="R130" s="1" t="s">
        <v>10</v>
      </c>
      <c r="S130" s="1" t="s">
        <v>10</v>
      </c>
      <c r="T130" s="1" t="s">
        <v>69</v>
      </c>
      <c r="U130" s="1" t="s">
        <v>10</v>
      </c>
      <c r="V130" s="1" t="s">
        <v>23</v>
      </c>
      <c r="W130" s="1" t="s">
        <v>10</v>
      </c>
    </row>
    <row r="131" spans="1:23" ht="11.25">
      <c r="A131" s="4" t="s">
        <v>46</v>
      </c>
      <c r="B131" s="7">
        <v>2226738.7</v>
      </c>
      <c r="C131" s="7">
        <v>224843.3</v>
      </c>
      <c r="D131" s="7">
        <v>172725.6</v>
      </c>
      <c r="E131" s="7">
        <v>174997.2</v>
      </c>
      <c r="F131" s="7">
        <v>174113</v>
      </c>
      <c r="G131" s="7">
        <v>175458.2</v>
      </c>
      <c r="H131" s="7">
        <v>197494.6</v>
      </c>
      <c r="I131" s="7">
        <v>167519.4</v>
      </c>
      <c r="J131" s="7">
        <v>170294.5</v>
      </c>
      <c r="K131" s="7">
        <v>174981.4</v>
      </c>
      <c r="L131" s="7">
        <v>178973.5</v>
      </c>
      <c r="M131" s="7">
        <v>175588.1</v>
      </c>
      <c r="N131" s="7">
        <v>168818.6</v>
      </c>
      <c r="O131" s="7">
        <v>70931.3</v>
      </c>
      <c r="P131" s="1" t="s">
        <v>67</v>
      </c>
      <c r="Q131" s="1" t="s">
        <v>10</v>
      </c>
      <c r="R131" s="1" t="s">
        <v>10</v>
      </c>
      <c r="S131" s="1" t="s">
        <v>10</v>
      </c>
      <c r="T131" s="1" t="s">
        <v>69</v>
      </c>
      <c r="U131" s="1" t="s">
        <v>10</v>
      </c>
      <c r="V131" s="1" t="s">
        <v>25</v>
      </c>
      <c r="W131" s="1" t="s">
        <v>10</v>
      </c>
    </row>
    <row r="132" spans="1:23" ht="11.25">
      <c r="A132" s="4" t="s">
        <v>47</v>
      </c>
      <c r="B132" s="7">
        <v>2226738.7</v>
      </c>
      <c r="C132" s="7">
        <v>224843.3</v>
      </c>
      <c r="D132" s="7">
        <v>172725.6</v>
      </c>
      <c r="E132" s="7">
        <v>174997.2</v>
      </c>
      <c r="F132" s="7">
        <v>174113</v>
      </c>
      <c r="G132" s="7">
        <v>175458.2</v>
      </c>
      <c r="H132" s="7">
        <v>197494.6</v>
      </c>
      <c r="I132" s="7">
        <v>167519.4</v>
      </c>
      <c r="J132" s="7">
        <v>170294.5</v>
      </c>
      <c r="K132" s="7">
        <v>174981.4</v>
      </c>
      <c r="L132" s="7">
        <v>178973.5</v>
      </c>
      <c r="M132" s="7">
        <v>175588.1</v>
      </c>
      <c r="N132" s="7">
        <v>168818.6</v>
      </c>
      <c r="O132" s="7">
        <v>70931.3</v>
      </c>
      <c r="P132" s="1" t="s">
        <v>67</v>
      </c>
      <c r="Q132" s="1" t="s">
        <v>10</v>
      </c>
      <c r="R132" s="1" t="s">
        <v>10</v>
      </c>
      <c r="S132" s="1" t="s">
        <v>10</v>
      </c>
      <c r="T132" s="1" t="s">
        <v>69</v>
      </c>
      <c r="U132" s="1" t="s">
        <v>10</v>
      </c>
      <c r="V132" s="1" t="s">
        <v>27</v>
      </c>
      <c r="W132" s="1" t="s">
        <v>10</v>
      </c>
    </row>
  </sheetData>
  <sheetProtection/>
  <printOptions/>
  <pageMargins left="0.75" right="0.375" top="0.375" bottom="0.375" header="0.375" footer="0"/>
  <pageSetup horizontalDpi="600" verticalDpi="600" orientation="landscape" paperSize="9" scale="80" r:id="rId1"/>
  <headerFooter>
    <oddFooter>&amp;LTotal page &amp;N&amp;CPage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W31"/>
  <sheetViews>
    <sheetView zoomScalePageLayoutView="0" workbookViewId="0" topLeftCell="A1">
      <selection activeCell="C25" sqref="C25:C27"/>
    </sheetView>
  </sheetViews>
  <sheetFormatPr defaultColWidth="9.140625" defaultRowHeight="12.75"/>
  <cols>
    <col min="1" max="1" width="33.00390625" style="0" customWidth="1"/>
    <col min="2" max="2" width="14.57421875" style="0" customWidth="1"/>
    <col min="3" max="3" width="13.140625" style="0" bestFit="1" customWidth="1"/>
    <col min="4" max="4" width="11.421875" style="0" bestFit="1" customWidth="1"/>
    <col min="5" max="6" width="11.140625" style="0" customWidth="1"/>
    <col min="7" max="7" width="11.8515625" style="0" customWidth="1"/>
    <col min="8" max="8" width="11.140625" style="0" customWidth="1"/>
    <col min="9" max="9" width="11.28125" style="0" customWidth="1"/>
    <col min="10" max="10" width="11.57421875" style="0" customWidth="1"/>
    <col min="11" max="13" width="11.28125" style="0" bestFit="1" customWidth="1"/>
    <col min="14" max="14" width="11.421875" style="0" customWidth="1"/>
    <col min="15" max="15" width="11.7109375" style="0" customWidth="1"/>
  </cols>
  <sheetData>
    <row r="3" spans="1:23" s="1" customFormat="1" ht="11.25">
      <c r="A3" s="4" t="s">
        <v>66</v>
      </c>
      <c r="B3" s="7">
        <v>2226738.7</v>
      </c>
      <c r="C3" s="7">
        <v>224843.3</v>
      </c>
      <c r="D3" s="7">
        <v>172725.6</v>
      </c>
      <c r="E3" s="7">
        <v>174997.2</v>
      </c>
      <c r="F3" s="7">
        <v>174113</v>
      </c>
      <c r="G3" s="7">
        <v>175458.2</v>
      </c>
      <c r="H3" s="7">
        <v>197494.6</v>
      </c>
      <c r="I3" s="7">
        <v>167519.4</v>
      </c>
      <c r="J3" s="7">
        <v>170294.5</v>
      </c>
      <c r="K3" s="7">
        <v>174981.4</v>
      </c>
      <c r="L3" s="7">
        <v>178973.5</v>
      </c>
      <c r="M3" s="7">
        <v>175588.1</v>
      </c>
      <c r="N3" s="7">
        <v>168818.6</v>
      </c>
      <c r="O3" s="7">
        <v>70931.3</v>
      </c>
      <c r="P3" s="1" t="s">
        <v>67</v>
      </c>
      <c r="Q3" s="1" t="s">
        <v>10</v>
      </c>
      <c r="R3" s="1" t="s">
        <v>10</v>
      </c>
      <c r="S3" s="1" t="s">
        <v>10</v>
      </c>
      <c r="T3" s="1" t="s">
        <v>10</v>
      </c>
      <c r="U3" s="1" t="s">
        <v>10</v>
      </c>
      <c r="V3" s="1" t="s">
        <v>11</v>
      </c>
      <c r="W3" s="1" t="s">
        <v>10</v>
      </c>
    </row>
    <row r="4" spans="1:23" s="1" customFormat="1" ht="11.25">
      <c r="A4" s="4" t="s">
        <v>30</v>
      </c>
      <c r="B4" s="7">
        <v>2226738.7</v>
      </c>
      <c r="C4" s="7">
        <v>224843.3</v>
      </c>
      <c r="D4" s="7">
        <v>172725.6</v>
      </c>
      <c r="E4" s="7">
        <v>174997.2</v>
      </c>
      <c r="F4" s="7">
        <v>174113</v>
      </c>
      <c r="G4" s="7">
        <v>175458.2</v>
      </c>
      <c r="H4" s="7">
        <v>197494.6</v>
      </c>
      <c r="I4" s="7">
        <v>167519.4</v>
      </c>
      <c r="J4" s="7">
        <v>170294.5</v>
      </c>
      <c r="K4" s="7">
        <v>174981.4</v>
      </c>
      <c r="L4" s="7">
        <v>178973.5</v>
      </c>
      <c r="M4" s="7">
        <v>175588.1</v>
      </c>
      <c r="N4" s="7">
        <v>168818.6</v>
      </c>
      <c r="O4" s="7">
        <v>70931.3</v>
      </c>
      <c r="P4" s="1" t="s">
        <v>67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10</v>
      </c>
      <c r="V4" s="1" t="s">
        <v>13</v>
      </c>
      <c r="W4" s="1" t="s">
        <v>10</v>
      </c>
    </row>
    <row r="5" spans="1:23" s="1" customFormat="1" ht="11.25">
      <c r="A5" s="4" t="s">
        <v>31</v>
      </c>
      <c r="B5" s="7">
        <v>2226738.7</v>
      </c>
      <c r="C5" s="7">
        <v>224843.3</v>
      </c>
      <c r="D5" s="7">
        <v>172725.6</v>
      </c>
      <c r="E5" s="7">
        <v>174997.2</v>
      </c>
      <c r="F5" s="7">
        <v>174113</v>
      </c>
      <c r="G5" s="7">
        <v>175458.2</v>
      </c>
      <c r="H5" s="7">
        <v>197494.6</v>
      </c>
      <c r="I5" s="7">
        <v>167519.4</v>
      </c>
      <c r="J5" s="7">
        <v>170294.5</v>
      </c>
      <c r="K5" s="7">
        <v>174981.4</v>
      </c>
      <c r="L5" s="7">
        <v>178973.5</v>
      </c>
      <c r="M5" s="7">
        <v>175588.1</v>
      </c>
      <c r="N5" s="7">
        <v>168818.6</v>
      </c>
      <c r="O5" s="7">
        <v>70931.3</v>
      </c>
      <c r="P5" s="1" t="s">
        <v>67</v>
      </c>
      <c r="Q5" s="1" t="s">
        <v>10</v>
      </c>
      <c r="R5" s="1" t="s">
        <v>10</v>
      </c>
      <c r="S5" s="1" t="s">
        <v>10</v>
      </c>
      <c r="T5" s="1" t="s">
        <v>10</v>
      </c>
      <c r="U5" s="1" t="s">
        <v>10</v>
      </c>
      <c r="V5" s="1" t="s">
        <v>15</v>
      </c>
      <c r="W5" s="1" t="s">
        <v>10</v>
      </c>
    </row>
    <row r="6" spans="1:23" s="1" customFormat="1" ht="11.25">
      <c r="A6" s="4" t="s">
        <v>32</v>
      </c>
      <c r="B6" s="7">
        <v>2226738.7</v>
      </c>
      <c r="C6" s="7">
        <v>224843.3</v>
      </c>
      <c r="D6" s="7">
        <v>172725.6</v>
      </c>
      <c r="E6" s="7">
        <v>174997.2</v>
      </c>
      <c r="F6" s="7">
        <v>174113</v>
      </c>
      <c r="G6" s="7">
        <v>175458.2</v>
      </c>
      <c r="H6" s="7">
        <v>197494.6</v>
      </c>
      <c r="I6" s="7">
        <v>167519.4</v>
      </c>
      <c r="J6" s="7">
        <v>170294.5</v>
      </c>
      <c r="K6" s="7">
        <v>174981.4</v>
      </c>
      <c r="L6" s="7">
        <v>178973.5</v>
      </c>
      <c r="M6" s="7">
        <v>175588.1</v>
      </c>
      <c r="N6" s="7">
        <v>168818.6</v>
      </c>
      <c r="O6" s="7">
        <v>70931.3</v>
      </c>
      <c r="P6" s="1" t="s">
        <v>67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17</v>
      </c>
      <c r="W6" s="1" t="s">
        <v>10</v>
      </c>
    </row>
    <row r="7" spans="1:23" s="1" customFormat="1" ht="11.25">
      <c r="A7" s="4" t="s">
        <v>33</v>
      </c>
      <c r="B7" s="7">
        <v>2226738.7</v>
      </c>
      <c r="C7" s="7">
        <v>224843.3</v>
      </c>
      <c r="D7" s="7">
        <v>172725.6</v>
      </c>
      <c r="E7" s="7">
        <v>174997.2</v>
      </c>
      <c r="F7" s="7">
        <v>174113</v>
      </c>
      <c r="G7" s="7">
        <v>175458.2</v>
      </c>
      <c r="H7" s="7">
        <v>197494.6</v>
      </c>
      <c r="I7" s="7">
        <v>167519.4</v>
      </c>
      <c r="J7" s="7">
        <v>170294.5</v>
      </c>
      <c r="K7" s="7">
        <v>174981.4</v>
      </c>
      <c r="L7" s="7">
        <v>178973.5</v>
      </c>
      <c r="M7" s="7">
        <v>175588.1</v>
      </c>
      <c r="N7" s="7">
        <v>168818.6</v>
      </c>
      <c r="O7" s="7">
        <v>70931.3</v>
      </c>
      <c r="P7" s="1" t="s">
        <v>67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19</v>
      </c>
      <c r="W7" s="1" t="s">
        <v>10</v>
      </c>
    </row>
    <row r="8" spans="1:23" s="1" customFormat="1" ht="11.25">
      <c r="A8" s="4" t="s">
        <v>34</v>
      </c>
      <c r="B8" s="7">
        <v>2226738.7</v>
      </c>
      <c r="C8" s="7">
        <v>224843.3</v>
      </c>
      <c r="D8" s="7">
        <v>172725.6</v>
      </c>
      <c r="E8" s="7">
        <v>174997.2</v>
      </c>
      <c r="F8" s="7">
        <v>174113</v>
      </c>
      <c r="G8" s="7">
        <v>175458.2</v>
      </c>
      <c r="H8" s="7">
        <v>197494.6</v>
      </c>
      <c r="I8" s="7">
        <v>167519.4</v>
      </c>
      <c r="J8" s="7">
        <v>170294.5</v>
      </c>
      <c r="K8" s="7">
        <v>174981.4</v>
      </c>
      <c r="L8" s="7">
        <v>178973.5</v>
      </c>
      <c r="M8" s="7">
        <v>175588.1</v>
      </c>
      <c r="N8" s="7">
        <v>168818.6</v>
      </c>
      <c r="O8" s="7">
        <v>70931.3</v>
      </c>
      <c r="P8" s="1" t="s">
        <v>67</v>
      </c>
      <c r="Q8" s="1" t="s">
        <v>10</v>
      </c>
      <c r="R8" s="1" t="s">
        <v>10</v>
      </c>
      <c r="S8" s="1" t="s">
        <v>10</v>
      </c>
      <c r="T8" s="1" t="s">
        <v>10</v>
      </c>
      <c r="U8" s="1" t="s">
        <v>10</v>
      </c>
      <c r="V8" s="1" t="s">
        <v>21</v>
      </c>
      <c r="W8" s="1" t="s">
        <v>10</v>
      </c>
    </row>
    <row r="9" spans="1:23" s="1" customFormat="1" ht="11.25">
      <c r="A9" s="4" t="s">
        <v>35</v>
      </c>
      <c r="B9" s="7">
        <v>2226738.7</v>
      </c>
      <c r="C9" s="7">
        <v>224843.3</v>
      </c>
      <c r="D9" s="7">
        <v>172725.6</v>
      </c>
      <c r="E9" s="7">
        <v>174997.2</v>
      </c>
      <c r="F9" s="7">
        <v>174113</v>
      </c>
      <c r="G9" s="7">
        <v>175458.2</v>
      </c>
      <c r="H9" s="7">
        <v>197494.6</v>
      </c>
      <c r="I9" s="7">
        <v>167519.4</v>
      </c>
      <c r="J9" s="7">
        <v>170294.5</v>
      </c>
      <c r="K9" s="7">
        <v>174981.4</v>
      </c>
      <c r="L9" s="7">
        <v>178973.5</v>
      </c>
      <c r="M9" s="7">
        <v>175588.1</v>
      </c>
      <c r="N9" s="7">
        <v>168818.6</v>
      </c>
      <c r="O9" s="7">
        <v>70931.3</v>
      </c>
      <c r="P9" s="1" t="s">
        <v>67</v>
      </c>
      <c r="Q9" s="1" t="s">
        <v>10</v>
      </c>
      <c r="R9" s="1" t="s">
        <v>10</v>
      </c>
      <c r="S9" s="1" t="s">
        <v>10</v>
      </c>
      <c r="T9" s="1" t="s">
        <v>10</v>
      </c>
      <c r="U9" s="1" t="s">
        <v>10</v>
      </c>
      <c r="V9" s="1" t="s">
        <v>23</v>
      </c>
      <c r="W9" s="1" t="s">
        <v>10</v>
      </c>
    </row>
    <row r="10" spans="1:23" s="1" customFormat="1" ht="11.25">
      <c r="A10" s="4" t="s">
        <v>36</v>
      </c>
      <c r="B10" s="7">
        <v>2226738.7</v>
      </c>
      <c r="C10" s="7">
        <v>224843.3</v>
      </c>
      <c r="D10" s="7">
        <v>172725.6</v>
      </c>
      <c r="E10" s="7">
        <v>174997.2</v>
      </c>
      <c r="F10" s="7">
        <v>174113</v>
      </c>
      <c r="G10" s="7">
        <v>175458.2</v>
      </c>
      <c r="H10" s="7">
        <v>197494.6</v>
      </c>
      <c r="I10" s="7">
        <v>167519.4</v>
      </c>
      <c r="J10" s="7">
        <v>170294.5</v>
      </c>
      <c r="K10" s="7">
        <v>174981.4</v>
      </c>
      <c r="L10" s="7">
        <v>178973.5</v>
      </c>
      <c r="M10" s="7">
        <v>175588.1</v>
      </c>
      <c r="N10" s="7">
        <v>168818.6</v>
      </c>
      <c r="O10" s="7">
        <v>70931.3</v>
      </c>
      <c r="P10" s="1" t="s">
        <v>67</v>
      </c>
      <c r="Q10" s="1" t="s">
        <v>10</v>
      </c>
      <c r="R10" s="1" t="s">
        <v>10</v>
      </c>
      <c r="S10" s="1" t="s">
        <v>10</v>
      </c>
      <c r="T10" s="1" t="s">
        <v>10</v>
      </c>
      <c r="U10" s="1" t="s">
        <v>10</v>
      </c>
      <c r="V10" s="1" t="s">
        <v>25</v>
      </c>
      <c r="W10" s="1" t="s">
        <v>10</v>
      </c>
    </row>
    <row r="11" spans="1:23" s="1" customFormat="1" ht="11.25">
      <c r="A11" s="4" t="s">
        <v>37</v>
      </c>
      <c r="B11" s="7">
        <v>2226738.7</v>
      </c>
      <c r="C11" s="7">
        <v>224843.3</v>
      </c>
      <c r="D11" s="7">
        <v>172725.6</v>
      </c>
      <c r="E11" s="7">
        <v>174997.2</v>
      </c>
      <c r="F11" s="7">
        <v>174113</v>
      </c>
      <c r="G11" s="7">
        <v>175458.2</v>
      </c>
      <c r="H11" s="7">
        <v>197494.6</v>
      </c>
      <c r="I11" s="7">
        <v>167519.4</v>
      </c>
      <c r="J11" s="7">
        <v>170294.5</v>
      </c>
      <c r="K11" s="7">
        <v>174981.4</v>
      </c>
      <c r="L11" s="7">
        <v>178973.5</v>
      </c>
      <c r="M11" s="7">
        <v>175588.1</v>
      </c>
      <c r="N11" s="7">
        <v>168818.6</v>
      </c>
      <c r="O11" s="7">
        <v>70931.3</v>
      </c>
      <c r="P11" s="1" t="s">
        <v>67</v>
      </c>
      <c r="Q11" s="1" t="s">
        <v>10</v>
      </c>
      <c r="R11" s="1" t="s">
        <v>10</v>
      </c>
      <c r="S11" s="1" t="s">
        <v>10</v>
      </c>
      <c r="T11" s="1" t="s">
        <v>10</v>
      </c>
      <c r="U11" s="1" t="s">
        <v>10</v>
      </c>
      <c r="V11" s="1" t="s">
        <v>27</v>
      </c>
      <c r="W11" s="1" t="s">
        <v>10</v>
      </c>
    </row>
    <row r="12" spans="1:23" s="1" customFormat="1" ht="11.25">
      <c r="A12" s="4" t="s">
        <v>68</v>
      </c>
      <c r="B12" s="7">
        <v>2226738.7</v>
      </c>
      <c r="C12" s="7">
        <v>224843.3</v>
      </c>
      <c r="D12" s="7">
        <v>172725.6</v>
      </c>
      <c r="E12" s="7">
        <v>174997.2</v>
      </c>
      <c r="F12" s="7">
        <v>174113</v>
      </c>
      <c r="G12" s="7">
        <v>175458.2</v>
      </c>
      <c r="H12" s="7">
        <v>197494.6</v>
      </c>
      <c r="I12" s="7">
        <v>167519.4</v>
      </c>
      <c r="J12" s="7">
        <v>170294.5</v>
      </c>
      <c r="K12" s="7">
        <v>174981.4</v>
      </c>
      <c r="L12" s="7">
        <v>178973.5</v>
      </c>
      <c r="M12" s="7">
        <v>175588.1</v>
      </c>
      <c r="N12" s="7">
        <v>168818.6</v>
      </c>
      <c r="O12" s="7">
        <v>70931.3</v>
      </c>
      <c r="P12" s="1" t="s">
        <v>67</v>
      </c>
      <c r="Q12" s="1" t="s">
        <v>10</v>
      </c>
      <c r="R12" s="1" t="s">
        <v>10</v>
      </c>
      <c r="S12" s="1" t="s">
        <v>10</v>
      </c>
      <c r="T12" s="1" t="s">
        <v>69</v>
      </c>
      <c r="U12" s="1" t="s">
        <v>10</v>
      </c>
      <c r="V12" s="1" t="s">
        <v>11</v>
      </c>
      <c r="W12" s="1" t="s">
        <v>10</v>
      </c>
    </row>
    <row r="13" spans="1:23" s="1" customFormat="1" ht="11.25">
      <c r="A13" s="4" t="s">
        <v>40</v>
      </c>
      <c r="B13" s="7">
        <v>2226738.7</v>
      </c>
      <c r="C13" s="7">
        <v>224843.3</v>
      </c>
      <c r="D13" s="7">
        <v>172725.6</v>
      </c>
      <c r="E13" s="7">
        <v>174997.2</v>
      </c>
      <c r="F13" s="7">
        <v>174113</v>
      </c>
      <c r="G13" s="7">
        <v>175458.2</v>
      </c>
      <c r="H13" s="7">
        <v>197494.6</v>
      </c>
      <c r="I13" s="7">
        <v>167519.4</v>
      </c>
      <c r="J13" s="7">
        <v>170294.5</v>
      </c>
      <c r="K13" s="7">
        <v>174981.4</v>
      </c>
      <c r="L13" s="7">
        <v>178973.5</v>
      </c>
      <c r="M13" s="7">
        <v>175588.1</v>
      </c>
      <c r="N13" s="7">
        <v>168818.6</v>
      </c>
      <c r="O13" s="7">
        <v>70931.3</v>
      </c>
      <c r="P13" s="1" t="s">
        <v>67</v>
      </c>
      <c r="Q13" s="1" t="s">
        <v>10</v>
      </c>
      <c r="R13" s="1" t="s">
        <v>10</v>
      </c>
      <c r="S13" s="1" t="s">
        <v>10</v>
      </c>
      <c r="T13" s="1" t="s">
        <v>69</v>
      </c>
      <c r="U13" s="1" t="s">
        <v>10</v>
      </c>
      <c r="V13" s="1" t="s">
        <v>13</v>
      </c>
      <c r="W13" s="1" t="s">
        <v>10</v>
      </c>
    </row>
    <row r="14" spans="1:23" s="1" customFormat="1" ht="11.25">
      <c r="A14" s="4" t="s">
        <v>41</v>
      </c>
      <c r="B14" s="7">
        <v>2226738.7</v>
      </c>
      <c r="C14" s="7">
        <v>224843.3</v>
      </c>
      <c r="D14" s="7">
        <v>172725.6</v>
      </c>
      <c r="E14" s="7">
        <v>174997.2</v>
      </c>
      <c r="F14" s="7">
        <v>174113</v>
      </c>
      <c r="G14" s="7">
        <v>175458.2</v>
      </c>
      <c r="H14" s="7">
        <v>197494.6</v>
      </c>
      <c r="I14" s="7">
        <v>167519.4</v>
      </c>
      <c r="J14" s="7">
        <v>170294.5</v>
      </c>
      <c r="K14" s="7">
        <v>174981.4</v>
      </c>
      <c r="L14" s="7">
        <v>178973.5</v>
      </c>
      <c r="M14" s="7">
        <v>175588.1</v>
      </c>
      <c r="N14" s="7">
        <v>168818.6</v>
      </c>
      <c r="O14" s="7">
        <v>70931.3</v>
      </c>
      <c r="P14" s="1" t="s">
        <v>67</v>
      </c>
      <c r="Q14" s="1" t="s">
        <v>10</v>
      </c>
      <c r="R14" s="1" t="s">
        <v>10</v>
      </c>
      <c r="S14" s="1" t="s">
        <v>10</v>
      </c>
      <c r="T14" s="1" t="s">
        <v>69</v>
      </c>
      <c r="U14" s="1" t="s">
        <v>10</v>
      </c>
      <c r="V14" s="1" t="s">
        <v>15</v>
      </c>
      <c r="W14" s="1" t="s">
        <v>10</v>
      </c>
    </row>
    <row r="15" spans="1:23" s="1" customFormat="1" ht="11.25">
      <c r="A15" s="4" t="s">
        <v>42</v>
      </c>
      <c r="B15" s="7">
        <v>2226738.7</v>
      </c>
      <c r="C15" s="7">
        <v>224843.3</v>
      </c>
      <c r="D15" s="7">
        <v>172725.6</v>
      </c>
      <c r="E15" s="7">
        <v>174997.2</v>
      </c>
      <c r="F15" s="7">
        <v>174113</v>
      </c>
      <c r="G15" s="7">
        <v>175458.2</v>
      </c>
      <c r="H15" s="7">
        <v>197494.6</v>
      </c>
      <c r="I15" s="7">
        <v>167519.4</v>
      </c>
      <c r="J15" s="7">
        <v>170294.5</v>
      </c>
      <c r="K15" s="7">
        <v>174981.4</v>
      </c>
      <c r="L15" s="7">
        <v>178973.5</v>
      </c>
      <c r="M15" s="7">
        <v>175588.1</v>
      </c>
      <c r="N15" s="7">
        <v>168818.6</v>
      </c>
      <c r="O15" s="7">
        <v>70931.3</v>
      </c>
      <c r="P15" s="1" t="s">
        <v>67</v>
      </c>
      <c r="Q15" s="1" t="s">
        <v>10</v>
      </c>
      <c r="R15" s="1" t="s">
        <v>10</v>
      </c>
      <c r="S15" s="1" t="s">
        <v>10</v>
      </c>
      <c r="T15" s="1" t="s">
        <v>69</v>
      </c>
      <c r="U15" s="1" t="s">
        <v>10</v>
      </c>
      <c r="V15" s="1" t="s">
        <v>17</v>
      </c>
      <c r="W15" s="1" t="s">
        <v>10</v>
      </c>
    </row>
    <row r="16" spans="1:23" s="1" customFormat="1" ht="11.25">
      <c r="A16" s="4" t="s">
        <v>43</v>
      </c>
      <c r="B16" s="7">
        <v>2226738.7</v>
      </c>
      <c r="C16" s="7">
        <v>224843.3</v>
      </c>
      <c r="D16" s="7">
        <v>172725.6</v>
      </c>
      <c r="E16" s="7">
        <v>174997.2</v>
      </c>
      <c r="F16" s="7">
        <v>174113</v>
      </c>
      <c r="G16" s="7">
        <v>175458.2</v>
      </c>
      <c r="H16" s="7">
        <v>197494.6</v>
      </c>
      <c r="I16" s="7">
        <v>167519.4</v>
      </c>
      <c r="J16" s="7">
        <v>170294.5</v>
      </c>
      <c r="K16" s="7">
        <v>174981.4</v>
      </c>
      <c r="L16" s="7">
        <v>178973.5</v>
      </c>
      <c r="M16" s="7">
        <v>175588.1</v>
      </c>
      <c r="N16" s="7">
        <v>168818.6</v>
      </c>
      <c r="O16" s="7">
        <v>70931.3</v>
      </c>
      <c r="P16" s="1" t="s">
        <v>67</v>
      </c>
      <c r="Q16" s="1" t="s">
        <v>10</v>
      </c>
      <c r="R16" s="1" t="s">
        <v>10</v>
      </c>
      <c r="S16" s="1" t="s">
        <v>10</v>
      </c>
      <c r="T16" s="1" t="s">
        <v>69</v>
      </c>
      <c r="U16" s="1" t="s">
        <v>10</v>
      </c>
      <c r="V16" s="1" t="s">
        <v>19</v>
      </c>
      <c r="W16" s="1" t="s">
        <v>10</v>
      </c>
    </row>
    <row r="17" spans="1:23" s="1" customFormat="1" ht="11.25">
      <c r="A17" s="4" t="s">
        <v>44</v>
      </c>
      <c r="B17" s="7">
        <v>2226738.7</v>
      </c>
      <c r="C17" s="7">
        <v>224843.3</v>
      </c>
      <c r="D17" s="7">
        <v>172725.6</v>
      </c>
      <c r="E17" s="7">
        <v>174997.2</v>
      </c>
      <c r="F17" s="7">
        <v>174113</v>
      </c>
      <c r="G17" s="7">
        <v>175458.2</v>
      </c>
      <c r="H17" s="7">
        <v>197494.6</v>
      </c>
      <c r="I17" s="7">
        <v>167519.4</v>
      </c>
      <c r="J17" s="7">
        <v>170294.5</v>
      </c>
      <c r="K17" s="7">
        <v>174981.4</v>
      </c>
      <c r="L17" s="7">
        <v>178973.5</v>
      </c>
      <c r="M17" s="7">
        <v>175588.1</v>
      </c>
      <c r="N17" s="7">
        <v>168818.6</v>
      </c>
      <c r="O17" s="7">
        <v>70931.3</v>
      </c>
      <c r="P17" s="1" t="s">
        <v>67</v>
      </c>
      <c r="Q17" s="1" t="s">
        <v>10</v>
      </c>
      <c r="R17" s="1" t="s">
        <v>10</v>
      </c>
      <c r="S17" s="1" t="s">
        <v>10</v>
      </c>
      <c r="T17" s="1" t="s">
        <v>69</v>
      </c>
      <c r="U17" s="1" t="s">
        <v>10</v>
      </c>
      <c r="V17" s="1" t="s">
        <v>21</v>
      </c>
      <c r="W17" s="1" t="s">
        <v>10</v>
      </c>
    </row>
    <row r="18" spans="1:23" s="1" customFormat="1" ht="11.25">
      <c r="A18" s="4" t="s">
        <v>45</v>
      </c>
      <c r="B18" s="7">
        <v>2226738.7</v>
      </c>
      <c r="C18" s="7">
        <v>224843.3</v>
      </c>
      <c r="D18" s="7">
        <v>172725.6</v>
      </c>
      <c r="E18" s="7">
        <v>174997.2</v>
      </c>
      <c r="F18" s="7">
        <v>174113</v>
      </c>
      <c r="G18" s="7">
        <v>175458.2</v>
      </c>
      <c r="H18" s="7">
        <v>197494.6</v>
      </c>
      <c r="I18" s="7">
        <v>167519.4</v>
      </c>
      <c r="J18" s="7">
        <v>170294.5</v>
      </c>
      <c r="K18" s="7">
        <v>174981.4</v>
      </c>
      <c r="L18" s="7">
        <v>178973.5</v>
      </c>
      <c r="M18" s="7">
        <v>175588.1</v>
      </c>
      <c r="N18" s="7">
        <v>168818.6</v>
      </c>
      <c r="O18" s="7">
        <v>70931.3</v>
      </c>
      <c r="P18" s="1" t="s">
        <v>67</v>
      </c>
      <c r="Q18" s="1" t="s">
        <v>10</v>
      </c>
      <c r="R18" s="1" t="s">
        <v>10</v>
      </c>
      <c r="S18" s="1" t="s">
        <v>10</v>
      </c>
      <c r="T18" s="1" t="s">
        <v>69</v>
      </c>
      <c r="U18" s="1" t="s">
        <v>10</v>
      </c>
      <c r="V18" s="1" t="s">
        <v>23</v>
      </c>
      <c r="W18" s="1" t="s">
        <v>10</v>
      </c>
    </row>
    <row r="19" spans="1:23" s="1" customFormat="1" ht="11.25">
      <c r="A19" s="4" t="s">
        <v>46</v>
      </c>
      <c r="B19" s="7">
        <v>2226738.7</v>
      </c>
      <c r="C19" s="7">
        <v>224843.3</v>
      </c>
      <c r="D19" s="7">
        <v>172725.6</v>
      </c>
      <c r="E19" s="7">
        <v>174997.2</v>
      </c>
      <c r="F19" s="7">
        <v>174113</v>
      </c>
      <c r="G19" s="7">
        <v>175458.2</v>
      </c>
      <c r="H19" s="7">
        <v>197494.6</v>
      </c>
      <c r="I19" s="7">
        <v>167519.4</v>
      </c>
      <c r="J19" s="7">
        <v>170294.5</v>
      </c>
      <c r="K19" s="7">
        <v>174981.4</v>
      </c>
      <c r="L19" s="7">
        <v>178973.5</v>
      </c>
      <c r="M19" s="7">
        <v>175588.1</v>
      </c>
      <c r="N19" s="7">
        <v>168818.6</v>
      </c>
      <c r="O19" s="7">
        <v>70931.3</v>
      </c>
      <c r="P19" s="1" t="s">
        <v>67</v>
      </c>
      <c r="Q19" s="1" t="s">
        <v>10</v>
      </c>
      <c r="R19" s="1" t="s">
        <v>10</v>
      </c>
      <c r="S19" s="1" t="s">
        <v>10</v>
      </c>
      <c r="T19" s="1" t="s">
        <v>69</v>
      </c>
      <c r="U19" s="1" t="s">
        <v>10</v>
      </c>
      <c r="V19" s="1" t="s">
        <v>25</v>
      </c>
      <c r="W19" s="1" t="s">
        <v>10</v>
      </c>
    </row>
    <row r="20" spans="1:23" s="1" customFormat="1" ht="11.25">
      <c r="A20" s="4" t="s">
        <v>47</v>
      </c>
      <c r="B20" s="7">
        <v>2226738.7</v>
      </c>
      <c r="C20" s="7">
        <v>224843.3</v>
      </c>
      <c r="D20" s="7">
        <v>172725.6</v>
      </c>
      <c r="E20" s="7">
        <v>174997.2</v>
      </c>
      <c r="F20" s="7">
        <v>174113</v>
      </c>
      <c r="G20" s="7">
        <v>175458.2</v>
      </c>
      <c r="H20" s="7">
        <v>197494.6</v>
      </c>
      <c r="I20" s="7">
        <v>167519.4</v>
      </c>
      <c r="J20" s="7">
        <v>170294.5</v>
      </c>
      <c r="K20" s="7">
        <v>174981.4</v>
      </c>
      <c r="L20" s="7">
        <v>178973.5</v>
      </c>
      <c r="M20" s="7">
        <v>175588.1</v>
      </c>
      <c r="N20" s="7">
        <v>168818.6</v>
      </c>
      <c r="O20" s="7">
        <v>70931.3</v>
      </c>
      <c r="P20" s="1" t="s">
        <v>67</v>
      </c>
      <c r="Q20" s="1" t="s">
        <v>10</v>
      </c>
      <c r="R20" s="1" t="s">
        <v>10</v>
      </c>
      <c r="S20" s="1" t="s">
        <v>10</v>
      </c>
      <c r="T20" s="1" t="s">
        <v>69</v>
      </c>
      <c r="U20" s="1" t="s">
        <v>10</v>
      </c>
      <c r="V20" s="1" t="s">
        <v>27</v>
      </c>
      <c r="W20" s="1" t="s">
        <v>10</v>
      </c>
    </row>
    <row r="23" spans="3:15" ht="12.75">
      <c r="C23" s="22">
        <v>1</v>
      </c>
      <c r="D23" s="22">
        <v>2</v>
      </c>
      <c r="E23" s="22">
        <v>3</v>
      </c>
      <c r="F23" s="22">
        <v>4</v>
      </c>
      <c r="G23" s="22">
        <v>5</v>
      </c>
      <c r="H23" s="22">
        <v>6</v>
      </c>
      <c r="I23" s="22">
        <v>7</v>
      </c>
      <c r="J23" s="22">
        <v>8</v>
      </c>
      <c r="K23" s="22">
        <v>9</v>
      </c>
      <c r="L23" s="22">
        <v>10</v>
      </c>
      <c r="M23" s="22">
        <v>11</v>
      </c>
      <c r="N23" s="23">
        <v>12</v>
      </c>
      <c r="O23" s="23">
        <v>13</v>
      </c>
    </row>
    <row r="24" spans="1:15" ht="12.75">
      <c r="A24" s="15"/>
      <c r="B24" s="15"/>
      <c r="C24" s="20">
        <f>+C28/$B$28</f>
        <v>0.10097426339246718</v>
      </c>
      <c r="D24" s="20">
        <f>+D28/$B$28</f>
        <v>0.0775688678694092</v>
      </c>
      <c r="E24" s="20">
        <f aca="true" t="shared" si="0" ref="E24:O24">+E28/$B$28</f>
        <v>0.07858901450807856</v>
      </c>
      <c r="F24" s="20">
        <f t="shared" si="0"/>
        <v>0.07819193154544805</v>
      </c>
      <c r="G24" s="20">
        <f t="shared" si="0"/>
        <v>0.07879604373876467</v>
      </c>
      <c r="H24" s="20">
        <f t="shared" si="0"/>
        <v>0.08869231041792196</v>
      </c>
      <c r="I24" s="20">
        <f t="shared" si="0"/>
        <v>0.07523082973318782</v>
      </c>
      <c r="J24" s="20">
        <f t="shared" si="0"/>
        <v>0.07647709181144603</v>
      </c>
      <c r="K24" s="20">
        <f t="shared" si="0"/>
        <v>0.07858191892923942</v>
      </c>
      <c r="L24" s="20">
        <f t="shared" si="0"/>
        <v>0.08037472021301825</v>
      </c>
      <c r="M24" s="20">
        <f t="shared" si="0"/>
        <v>0.07885438017491679</v>
      </c>
      <c r="N24" s="24">
        <f t="shared" si="0"/>
        <v>0.07581428391216266</v>
      </c>
      <c r="O24" s="24">
        <f t="shared" si="0"/>
        <v>0.031854343753939335</v>
      </c>
    </row>
    <row r="25" spans="1:15" ht="12.75">
      <c r="A25" s="19" t="s">
        <v>87</v>
      </c>
      <c r="B25" s="12">
        <v>396650.9</v>
      </c>
      <c r="C25" s="14">
        <f>+$B$25*C24</f>
        <v>40051.53245145916</v>
      </c>
      <c r="D25" s="14">
        <f aca="true" t="shared" si="1" ref="D25:O25">+$B$25*D24</f>
        <v>30767.761252382243</v>
      </c>
      <c r="E25" s="14">
        <f t="shared" si="1"/>
        <v>31172.403334742423</v>
      </c>
      <c r="F25" s="14">
        <f t="shared" si="1"/>
        <v>31014.900020240362</v>
      </c>
      <c r="G25" s="14">
        <f t="shared" si="1"/>
        <v>31254.521665420372</v>
      </c>
      <c r="H25" s="14">
        <f t="shared" si="1"/>
        <v>35179.88475034812</v>
      </c>
      <c r="I25" s="14">
        <f t="shared" si="1"/>
        <v>29840.376321415708</v>
      </c>
      <c r="J25" s="14">
        <f t="shared" si="1"/>
        <v>30334.707296392702</v>
      </c>
      <c r="K25" s="14">
        <f t="shared" si="1"/>
        <v>31169.588867009854</v>
      </c>
      <c r="L25" s="14">
        <f t="shared" si="1"/>
        <v>31880.705109741884</v>
      </c>
      <c r="M25" s="14">
        <f t="shared" si="1"/>
        <v>31277.660865322905</v>
      </c>
      <c r="N25" s="25">
        <f t="shared" si="1"/>
        <v>30071.803946614844</v>
      </c>
      <c r="O25" s="25">
        <f t="shared" si="1"/>
        <v>12635.054118909417</v>
      </c>
    </row>
    <row r="26" spans="1:15" ht="12.75">
      <c r="A26" s="18" t="s">
        <v>88</v>
      </c>
      <c r="B26" s="12">
        <v>1546661.8</v>
      </c>
      <c r="C26" s="14">
        <f>+$B$26*C24</f>
        <v>156173.0359722674</v>
      </c>
      <c r="D26" s="14">
        <f aca="true" t="shared" si="2" ref="D26:O26">+$B$26*D24</f>
        <v>119972.80480286259</v>
      </c>
      <c r="E26" s="14">
        <f t="shared" si="2"/>
        <v>121550.62663929092</v>
      </c>
      <c r="F26" s="14">
        <f t="shared" si="2"/>
        <v>120936.47358955948</v>
      </c>
      <c r="G26" s="14">
        <f t="shared" si="2"/>
        <v>121870.8308418765</v>
      </c>
      <c r="H26" s="14">
        <f t="shared" si="2"/>
        <v>137177.00847714194</v>
      </c>
      <c r="I26" s="14">
        <f t="shared" si="2"/>
        <v>116356.65053062579</v>
      </c>
      <c r="J26" s="14">
        <f t="shared" si="2"/>
        <v>118284.19647985639</v>
      </c>
      <c r="K26" s="14">
        <f t="shared" si="2"/>
        <v>121539.65217855152</v>
      </c>
      <c r="L26" s="14">
        <f t="shared" si="2"/>
        <v>124312.5094391632</v>
      </c>
      <c r="M26" s="14">
        <f t="shared" si="2"/>
        <v>121961.05757922112</v>
      </c>
      <c r="N26" s="25">
        <f t="shared" si="2"/>
        <v>117259.05682129654</v>
      </c>
      <c r="O26" s="25">
        <f t="shared" si="2"/>
        <v>49267.89664828657</v>
      </c>
    </row>
    <row r="27" spans="1:15" ht="12.75">
      <c r="A27" s="17" t="s">
        <v>86</v>
      </c>
      <c r="B27" s="12">
        <v>283426</v>
      </c>
      <c r="C27" s="14">
        <f>+$B$27*C24</f>
        <v>28618.731576273403</v>
      </c>
      <c r="D27" s="14">
        <f aca="true" t="shared" si="3" ref="D27:O27">+$B$27*D24</f>
        <v>21985.03394475517</v>
      </c>
      <c r="E27" s="14">
        <f t="shared" si="3"/>
        <v>22274.170025966676</v>
      </c>
      <c r="F27" s="14">
        <f t="shared" si="3"/>
        <v>22161.62639020016</v>
      </c>
      <c r="G27" s="14">
        <f t="shared" si="3"/>
        <v>22332.847492703117</v>
      </c>
      <c r="H27" s="14">
        <f t="shared" si="3"/>
        <v>25137.706772509948</v>
      </c>
      <c r="I27" s="14">
        <f t="shared" si="3"/>
        <v>21322.37314795849</v>
      </c>
      <c r="J27" s="14">
        <f t="shared" si="3"/>
        <v>21675.596223750905</v>
      </c>
      <c r="K27" s="14">
        <f t="shared" si="3"/>
        <v>22272.15895443861</v>
      </c>
      <c r="L27" s="14">
        <f t="shared" si="3"/>
        <v>22780.28545109491</v>
      </c>
      <c r="M27" s="14">
        <f t="shared" si="3"/>
        <v>22349.381555455966</v>
      </c>
      <c r="N27" s="25">
        <f t="shared" si="3"/>
        <v>21487.739232088614</v>
      </c>
      <c r="O27" s="25">
        <f t="shared" si="3"/>
        <v>9028.34923280401</v>
      </c>
    </row>
    <row r="28" spans="1:15" ht="12.75">
      <c r="A28" s="15"/>
      <c r="B28" s="13">
        <f>SUM(B25:B27)</f>
        <v>2226738.7</v>
      </c>
      <c r="C28" s="7">
        <v>224843.3</v>
      </c>
      <c r="D28" s="7">
        <v>172725.6</v>
      </c>
      <c r="E28" s="7">
        <v>174997.2</v>
      </c>
      <c r="F28" s="7">
        <v>174113</v>
      </c>
      <c r="G28" s="7">
        <v>175458.2</v>
      </c>
      <c r="H28" s="7">
        <v>197494.6</v>
      </c>
      <c r="I28" s="7">
        <v>167519.4</v>
      </c>
      <c r="J28" s="7">
        <v>170294.5</v>
      </c>
      <c r="K28" s="7">
        <v>174981.4</v>
      </c>
      <c r="L28" s="7">
        <v>178973.5</v>
      </c>
      <c r="M28" s="7">
        <v>175588.1</v>
      </c>
      <c r="N28" s="26">
        <v>168818.6</v>
      </c>
      <c r="O28" s="27">
        <v>70931.3</v>
      </c>
    </row>
    <row r="29" spans="1:15" ht="12.75">
      <c r="A29" s="15"/>
      <c r="B29" s="15"/>
      <c r="C29" s="21">
        <f aca="true" t="shared" si="4" ref="C29:O29">+C25+C26+C27</f>
        <v>224843.29999999993</v>
      </c>
      <c r="D29" s="21">
        <f t="shared" si="4"/>
        <v>172725.6</v>
      </c>
      <c r="E29" s="21">
        <f t="shared" si="4"/>
        <v>174997.2</v>
      </c>
      <c r="F29" s="21">
        <f t="shared" si="4"/>
        <v>174113</v>
      </c>
      <c r="G29" s="21">
        <f t="shared" si="4"/>
        <v>175458.19999999998</v>
      </c>
      <c r="H29" s="21">
        <f t="shared" si="4"/>
        <v>197494.60000000003</v>
      </c>
      <c r="I29" s="21">
        <f t="shared" si="4"/>
        <v>167519.39999999997</v>
      </c>
      <c r="J29" s="21">
        <f t="shared" si="4"/>
        <v>170294.5</v>
      </c>
      <c r="K29" s="21">
        <f t="shared" si="4"/>
        <v>174981.4</v>
      </c>
      <c r="L29" s="21">
        <f t="shared" si="4"/>
        <v>178973.5</v>
      </c>
      <c r="M29" s="21">
        <f t="shared" si="4"/>
        <v>175588.09999999998</v>
      </c>
      <c r="N29" s="21">
        <f t="shared" si="4"/>
        <v>168818.6</v>
      </c>
      <c r="O29" s="21">
        <f t="shared" si="4"/>
        <v>70931.3</v>
      </c>
    </row>
    <row r="30" spans="3:15" ht="12.75">
      <c r="C30" s="16"/>
      <c r="N30" s="89" t="s">
        <v>89</v>
      </c>
      <c r="O30" s="89"/>
    </row>
    <row r="31" ht="12.75">
      <c r="C31" s="47">
        <f>+C28/B28</f>
        <v>0.10097426339246718</v>
      </c>
    </row>
  </sheetData>
  <sheetProtection/>
  <mergeCells count="1">
    <mergeCell ref="N30:O30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A28">
      <selection activeCell="A2" sqref="A2:O50"/>
    </sheetView>
  </sheetViews>
  <sheetFormatPr defaultColWidth="9.140625" defaultRowHeight="12.75"/>
  <cols>
    <col min="1" max="1" width="42.140625" style="28" customWidth="1"/>
    <col min="2" max="14" width="9.140625" style="28" customWidth="1"/>
    <col min="15" max="15" width="0.13671875" style="28" customWidth="1"/>
    <col min="16" max="16" width="11.7109375" style="28" customWidth="1"/>
    <col min="17" max="17" width="18.140625" style="28" customWidth="1"/>
    <col min="18" max="18" width="17.7109375" style="28" customWidth="1"/>
    <col min="19" max="16384" width="9.140625" style="28" customWidth="1"/>
  </cols>
  <sheetData>
    <row r="2" spans="1:15" ht="15">
      <c r="A2" s="90" t="s">
        <v>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4:15" ht="11.25">
      <c r="N3" s="29" t="s">
        <v>91</v>
      </c>
      <c r="O3" s="29"/>
    </row>
    <row r="4" spans="1:15" ht="12.75">
      <c r="A4" s="91" t="s">
        <v>92</v>
      </c>
      <c r="B4" s="92" t="s">
        <v>93</v>
      </c>
      <c r="C4" s="93" t="s">
        <v>94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30"/>
    </row>
    <row r="5" spans="1:15" ht="11.25">
      <c r="A5" s="91"/>
      <c r="B5" s="92"/>
      <c r="C5" s="31" t="s">
        <v>72</v>
      </c>
      <c r="D5" s="31" t="s">
        <v>73</v>
      </c>
      <c r="E5" s="31" t="s">
        <v>74</v>
      </c>
      <c r="F5" s="31" t="s">
        <v>75</v>
      </c>
      <c r="G5" s="31" t="s">
        <v>76</v>
      </c>
      <c r="H5" s="31" t="s">
        <v>77</v>
      </c>
      <c r="I5" s="31" t="s">
        <v>78</v>
      </c>
      <c r="J5" s="31" t="s">
        <v>79</v>
      </c>
      <c r="K5" s="31" t="s">
        <v>80</v>
      </c>
      <c r="L5" s="31" t="s">
        <v>81</v>
      </c>
      <c r="M5" s="31" t="s">
        <v>82</v>
      </c>
      <c r="N5" s="31" t="s">
        <v>83</v>
      </c>
      <c r="O5" s="31">
        <v>13</v>
      </c>
    </row>
    <row r="6" spans="1:18" s="36" customFormat="1" ht="13.5" customHeight="1">
      <c r="A6" s="32" t="s">
        <v>95</v>
      </c>
      <c r="B6" s="33">
        <v>2066307.1</v>
      </c>
      <c r="C6" s="33">
        <v>186770.4</v>
      </c>
      <c r="D6" s="33">
        <v>158520.4</v>
      </c>
      <c r="E6" s="33">
        <v>158520.4</v>
      </c>
      <c r="F6" s="33">
        <v>190770.4</v>
      </c>
      <c r="G6" s="33">
        <v>158520.4</v>
      </c>
      <c r="H6" s="33">
        <v>158520.4</v>
      </c>
      <c r="I6" s="33">
        <v>178986.7</v>
      </c>
      <c r="J6" s="33">
        <v>158520.4</v>
      </c>
      <c r="K6" s="33">
        <v>158520.4</v>
      </c>
      <c r="L6" s="33">
        <v>158770.4</v>
      </c>
      <c r="M6" s="33">
        <v>158520.4</v>
      </c>
      <c r="N6" s="33">
        <f>158517.7+O6</f>
        <v>241366.40000000002</v>
      </c>
      <c r="O6" s="33">
        <v>82848.7</v>
      </c>
      <c r="P6" s="34">
        <v>2066307.1</v>
      </c>
      <c r="Q6" s="35">
        <f>N6+M6+L6+K6+J6+I6+H6+G6+F6+E6+D6+C6</f>
        <v>2066307.0999999996</v>
      </c>
      <c r="R6" s="35">
        <f aca="true" t="shared" si="0" ref="R6:R43">B6-Q6</f>
        <v>0</v>
      </c>
    </row>
    <row r="7" spans="1:18" s="36" customFormat="1" ht="13.5" customHeight="1">
      <c r="A7" s="37" t="s">
        <v>30</v>
      </c>
      <c r="B7" s="38">
        <v>2066307.1</v>
      </c>
      <c r="C7" s="38">
        <v>186770.4</v>
      </c>
      <c r="D7" s="38">
        <v>158520.4</v>
      </c>
      <c r="E7" s="38">
        <v>158520.4</v>
      </c>
      <c r="F7" s="38">
        <v>190770.4</v>
      </c>
      <c r="G7" s="38">
        <v>158520.4</v>
      </c>
      <c r="H7" s="38">
        <v>158520.4</v>
      </c>
      <c r="I7" s="38">
        <v>178986.7</v>
      </c>
      <c r="J7" s="38">
        <v>158520.4</v>
      </c>
      <c r="K7" s="38">
        <v>158520.4</v>
      </c>
      <c r="L7" s="38">
        <v>158770.4</v>
      </c>
      <c r="M7" s="38">
        <v>158520.4</v>
      </c>
      <c r="N7" s="38">
        <f>158517.7+O7</f>
        <v>241366.40000000002</v>
      </c>
      <c r="O7" s="38">
        <v>82848.7</v>
      </c>
      <c r="P7" s="39">
        <v>2066307.1</v>
      </c>
      <c r="Q7" s="35">
        <f aca="true" t="shared" si="1" ref="Q7:Q43">N7+M7+L7+K7+J7+I7+H7+G7+F7+E7+D7+C7</f>
        <v>2066307.0999999996</v>
      </c>
      <c r="R7" s="35">
        <f t="shared" si="0"/>
        <v>0</v>
      </c>
    </row>
    <row r="8" spans="1:18" s="36" customFormat="1" ht="13.5" customHeight="1">
      <c r="A8" s="37" t="s">
        <v>31</v>
      </c>
      <c r="B8" s="38">
        <v>2066307.1</v>
      </c>
      <c r="C8" s="38">
        <f>+C9+C36</f>
        <v>186770.40000000002</v>
      </c>
      <c r="D8" s="38">
        <f aca="true" t="shared" si="2" ref="D8:N8">+D9+D36</f>
        <v>158520.40000000002</v>
      </c>
      <c r="E8" s="38">
        <f t="shared" si="2"/>
        <v>158520.40000000002</v>
      </c>
      <c r="F8" s="38">
        <f t="shared" si="2"/>
        <v>190770.40000000002</v>
      </c>
      <c r="G8" s="38">
        <f t="shared" si="2"/>
        <v>158520.40000000002</v>
      </c>
      <c r="H8" s="38">
        <f t="shared" si="2"/>
        <v>158520.40000000002</v>
      </c>
      <c r="I8" s="38">
        <f t="shared" si="2"/>
        <v>178986.7</v>
      </c>
      <c r="J8" s="38">
        <f t="shared" si="2"/>
        <v>158520.40000000002</v>
      </c>
      <c r="K8" s="38">
        <f t="shared" si="2"/>
        <v>158520.40000000002</v>
      </c>
      <c r="L8" s="38">
        <f t="shared" si="2"/>
        <v>158770.40000000002</v>
      </c>
      <c r="M8" s="38">
        <f t="shared" si="2"/>
        <v>158520.40000000002</v>
      </c>
      <c r="N8" s="38">
        <f t="shared" si="2"/>
        <v>241366.39999999997</v>
      </c>
      <c r="O8" s="38">
        <v>82848.7</v>
      </c>
      <c r="P8" s="39">
        <v>2066307.1</v>
      </c>
      <c r="Q8" s="35">
        <f t="shared" si="1"/>
        <v>2066307.0999999996</v>
      </c>
      <c r="R8" s="35">
        <f t="shared" si="0"/>
        <v>0</v>
      </c>
    </row>
    <row r="9" spans="1:18" s="36" customFormat="1" ht="13.5" customHeight="1">
      <c r="A9" s="32" t="s">
        <v>96</v>
      </c>
      <c r="B9" s="33">
        <v>1969090.8</v>
      </c>
      <c r="C9" s="33">
        <f>+C10+C14+C21</f>
        <v>157353.7</v>
      </c>
      <c r="D9" s="33">
        <v>157103.7</v>
      </c>
      <c r="E9" s="33">
        <v>157103.7</v>
      </c>
      <c r="F9" s="33">
        <v>157353.7</v>
      </c>
      <c r="G9" s="33">
        <v>157103.7</v>
      </c>
      <c r="H9" s="33">
        <v>157103.7</v>
      </c>
      <c r="I9" s="33">
        <v>157353.7</v>
      </c>
      <c r="J9" s="33">
        <v>157103.7</v>
      </c>
      <c r="K9" s="33">
        <v>157103.7</v>
      </c>
      <c r="L9" s="33">
        <v>157353.7</v>
      </c>
      <c r="M9" s="33">
        <v>157103.7</v>
      </c>
      <c r="N9" s="33">
        <f>157101.4+O9</f>
        <v>239950.09999999998</v>
      </c>
      <c r="O9" s="33">
        <v>82848.7</v>
      </c>
      <c r="P9" s="39">
        <v>1969090.8</v>
      </c>
      <c r="Q9" s="35">
        <f t="shared" si="1"/>
        <v>1969090.7999999996</v>
      </c>
      <c r="R9" s="35">
        <f t="shared" si="0"/>
        <v>0</v>
      </c>
    </row>
    <row r="10" spans="1:18" s="36" customFormat="1" ht="13.5" customHeight="1">
      <c r="A10" s="37" t="s">
        <v>97</v>
      </c>
      <c r="B10" s="38">
        <v>1397379.8</v>
      </c>
      <c r="C10" s="38">
        <f>+C11+C12+C13</f>
        <v>110272.2</v>
      </c>
      <c r="D10" s="38">
        <f aca="true" t="shared" si="3" ref="D10:N10">+D11+D12+D13</f>
        <v>110272.2</v>
      </c>
      <c r="E10" s="38">
        <f t="shared" si="3"/>
        <v>110272.2</v>
      </c>
      <c r="F10" s="38">
        <f t="shared" si="3"/>
        <v>110272.2</v>
      </c>
      <c r="G10" s="38">
        <f t="shared" si="3"/>
        <v>110272.2</v>
      </c>
      <c r="H10" s="38">
        <f t="shared" si="3"/>
        <v>110272.2</v>
      </c>
      <c r="I10" s="38">
        <f t="shared" si="3"/>
        <v>110272.2</v>
      </c>
      <c r="J10" s="38">
        <f t="shared" si="3"/>
        <v>110272.2</v>
      </c>
      <c r="K10" s="38">
        <f t="shared" si="3"/>
        <v>110272.2</v>
      </c>
      <c r="L10" s="38">
        <f t="shared" si="3"/>
        <v>110272.2</v>
      </c>
      <c r="M10" s="38">
        <f t="shared" si="3"/>
        <v>110272.2</v>
      </c>
      <c r="N10" s="38">
        <f t="shared" si="3"/>
        <v>184385.60000000003</v>
      </c>
      <c r="O10" s="38">
        <v>74115.2</v>
      </c>
      <c r="P10" s="39">
        <v>1397379.8</v>
      </c>
      <c r="Q10" s="35">
        <f t="shared" si="1"/>
        <v>1397379.7999999998</v>
      </c>
      <c r="R10" s="35">
        <f t="shared" si="0"/>
        <v>0</v>
      </c>
    </row>
    <row r="11" spans="1:18" s="36" customFormat="1" ht="13.5" customHeight="1">
      <c r="A11" s="32" t="s">
        <v>98</v>
      </c>
      <c r="B11" s="33">
        <v>1256945.2</v>
      </c>
      <c r="C11" s="33">
        <v>98816.5</v>
      </c>
      <c r="D11" s="33">
        <v>98816.5</v>
      </c>
      <c r="E11" s="33">
        <v>98816.5</v>
      </c>
      <c r="F11" s="33">
        <v>98816.5</v>
      </c>
      <c r="G11" s="33">
        <v>98816.5</v>
      </c>
      <c r="H11" s="33">
        <v>98816.5</v>
      </c>
      <c r="I11" s="33">
        <v>98816.5</v>
      </c>
      <c r="J11" s="33">
        <v>98816.5</v>
      </c>
      <c r="K11" s="33">
        <v>98816.5</v>
      </c>
      <c r="L11" s="33">
        <v>98816.5</v>
      </c>
      <c r="M11" s="33">
        <v>98816.5</v>
      </c>
      <c r="N11" s="33">
        <f>98815.9+O11</f>
        <v>169963.7</v>
      </c>
      <c r="O11" s="33">
        <v>71147.8</v>
      </c>
      <c r="P11" s="39">
        <v>1256945.2</v>
      </c>
      <c r="Q11" s="35">
        <f t="shared" si="1"/>
        <v>1256945.2</v>
      </c>
      <c r="R11" s="35">
        <f t="shared" si="0"/>
        <v>0</v>
      </c>
    </row>
    <row r="12" spans="1:18" s="36" customFormat="1" ht="13.5" customHeight="1">
      <c r="A12" s="32" t="s">
        <v>99</v>
      </c>
      <c r="B12" s="33">
        <v>52423.6</v>
      </c>
      <c r="C12" s="33">
        <v>4121.4</v>
      </c>
      <c r="D12" s="33">
        <v>4121.4</v>
      </c>
      <c r="E12" s="33">
        <v>4121.4</v>
      </c>
      <c r="F12" s="33">
        <v>4121.4</v>
      </c>
      <c r="G12" s="33">
        <v>4121.4</v>
      </c>
      <c r="H12" s="33">
        <v>4121.4</v>
      </c>
      <c r="I12" s="33">
        <v>4121.4</v>
      </c>
      <c r="J12" s="33">
        <v>4121.4</v>
      </c>
      <c r="K12" s="33">
        <v>4121.4</v>
      </c>
      <c r="L12" s="33">
        <v>4121.4</v>
      </c>
      <c r="M12" s="33">
        <v>4121.4</v>
      </c>
      <c r="N12" s="33">
        <f>4120.8+O12</f>
        <v>7088.200000000001</v>
      </c>
      <c r="O12" s="33">
        <v>2967.4</v>
      </c>
      <c r="P12" s="39">
        <v>52423.6</v>
      </c>
      <c r="Q12" s="35">
        <f t="shared" si="1"/>
        <v>52423.60000000001</v>
      </c>
      <c r="R12" s="35">
        <f t="shared" si="0"/>
        <v>0</v>
      </c>
    </row>
    <row r="13" spans="1:18" s="36" customFormat="1" ht="13.5" customHeight="1">
      <c r="A13" s="32" t="s">
        <v>100</v>
      </c>
      <c r="B13" s="33">
        <v>88011</v>
      </c>
      <c r="C13" s="33">
        <v>7334.3</v>
      </c>
      <c r="D13" s="33">
        <v>7334.3</v>
      </c>
      <c r="E13" s="33">
        <v>7334.3</v>
      </c>
      <c r="F13" s="33">
        <v>7334.3</v>
      </c>
      <c r="G13" s="33">
        <v>7334.3</v>
      </c>
      <c r="H13" s="33">
        <v>7334.3</v>
      </c>
      <c r="I13" s="33">
        <v>7334.3</v>
      </c>
      <c r="J13" s="33">
        <v>7334.3</v>
      </c>
      <c r="K13" s="33">
        <v>7334.3</v>
      </c>
      <c r="L13" s="33">
        <v>7334.3</v>
      </c>
      <c r="M13" s="33">
        <v>7334.3</v>
      </c>
      <c r="N13" s="33">
        <v>7333.7</v>
      </c>
      <c r="O13" s="33">
        <v>0</v>
      </c>
      <c r="P13" s="39">
        <v>88011</v>
      </c>
      <c r="Q13" s="35">
        <f t="shared" si="1"/>
        <v>88011.00000000001</v>
      </c>
      <c r="R13" s="35">
        <f t="shared" si="0"/>
        <v>0</v>
      </c>
    </row>
    <row r="14" spans="1:18" s="36" customFormat="1" ht="13.5" customHeight="1">
      <c r="A14" s="37" t="s">
        <v>101</v>
      </c>
      <c r="B14" s="38">
        <v>154292.6</v>
      </c>
      <c r="C14" s="38">
        <f>+C16+C17+C18+C19+C20</f>
        <v>12129.900000000001</v>
      </c>
      <c r="D14" s="38">
        <f aca="true" t="shared" si="4" ref="D14:O14">+D16+D17+D18+D19+D20</f>
        <v>12129.900000000001</v>
      </c>
      <c r="E14" s="38">
        <f t="shared" si="4"/>
        <v>12129.900000000001</v>
      </c>
      <c r="F14" s="38">
        <f t="shared" si="4"/>
        <v>12129.900000000001</v>
      </c>
      <c r="G14" s="38">
        <f t="shared" si="4"/>
        <v>12129.900000000001</v>
      </c>
      <c r="H14" s="38">
        <f t="shared" si="4"/>
        <v>12129.900000000001</v>
      </c>
      <c r="I14" s="38">
        <f t="shared" si="4"/>
        <v>12129.900000000001</v>
      </c>
      <c r="J14" s="38">
        <f t="shared" si="4"/>
        <v>12129.900000000001</v>
      </c>
      <c r="K14" s="38">
        <f t="shared" si="4"/>
        <v>12129.900000000001</v>
      </c>
      <c r="L14" s="38">
        <f t="shared" si="4"/>
        <v>12129.900000000001</v>
      </c>
      <c r="M14" s="38">
        <f t="shared" si="4"/>
        <v>12129.900000000001</v>
      </c>
      <c r="N14" s="38">
        <f t="shared" si="4"/>
        <v>20863.699999999997</v>
      </c>
      <c r="O14" s="38">
        <f t="shared" si="4"/>
        <v>8733.5</v>
      </c>
      <c r="P14" s="39">
        <v>154292.6</v>
      </c>
      <c r="Q14" s="35">
        <f t="shared" si="1"/>
        <v>154292.59999999998</v>
      </c>
      <c r="R14" s="35">
        <f t="shared" si="0"/>
        <v>0</v>
      </c>
    </row>
    <row r="15" spans="1:18" s="36" customFormat="1" ht="13.5" customHeight="1">
      <c r="A15" s="32" t="s">
        <v>102</v>
      </c>
      <c r="B15" s="33">
        <v>126239.4</v>
      </c>
      <c r="C15" s="33">
        <v>9924.5</v>
      </c>
      <c r="D15" s="33">
        <v>9924.5</v>
      </c>
      <c r="E15" s="33">
        <v>9924.5</v>
      </c>
      <c r="F15" s="33">
        <v>9924.5</v>
      </c>
      <c r="G15" s="33">
        <v>9924.5</v>
      </c>
      <c r="H15" s="33">
        <v>9924.5</v>
      </c>
      <c r="I15" s="33">
        <v>9924.5</v>
      </c>
      <c r="J15" s="33">
        <v>9924.5</v>
      </c>
      <c r="K15" s="33">
        <v>9924.5</v>
      </c>
      <c r="L15" s="33">
        <v>9924.5</v>
      </c>
      <c r="M15" s="33">
        <v>9924.5</v>
      </c>
      <c r="N15" s="33">
        <f>9924.3+O15</f>
        <v>17069.9</v>
      </c>
      <c r="O15" s="33">
        <v>7145.6</v>
      </c>
      <c r="P15" s="39">
        <v>126239.4</v>
      </c>
      <c r="Q15" s="35">
        <f t="shared" si="1"/>
        <v>126239.4</v>
      </c>
      <c r="R15" s="35">
        <f t="shared" si="0"/>
        <v>0</v>
      </c>
    </row>
    <row r="16" spans="1:18" s="36" customFormat="1" ht="13.5" customHeight="1">
      <c r="A16" s="32" t="s">
        <v>103</v>
      </c>
      <c r="B16" s="33">
        <v>98186.2</v>
      </c>
      <c r="C16" s="33">
        <v>7719.1</v>
      </c>
      <c r="D16" s="33">
        <v>7719.1</v>
      </c>
      <c r="E16" s="33">
        <v>7719.1</v>
      </c>
      <c r="F16" s="33">
        <v>7719.1</v>
      </c>
      <c r="G16" s="33">
        <v>7719.1</v>
      </c>
      <c r="H16" s="33">
        <v>7719.1</v>
      </c>
      <c r="I16" s="33">
        <v>7719.1</v>
      </c>
      <c r="J16" s="33">
        <v>7719.1</v>
      </c>
      <c r="K16" s="33">
        <v>7719.1</v>
      </c>
      <c r="L16" s="33">
        <v>7719.1</v>
      </c>
      <c r="M16" s="33">
        <v>7719.1</v>
      </c>
      <c r="N16" s="33">
        <f>7718.4+O16</f>
        <v>13276.099999999999</v>
      </c>
      <c r="O16" s="33">
        <v>5557.7</v>
      </c>
      <c r="P16" s="39">
        <v>98186.2</v>
      </c>
      <c r="Q16" s="35">
        <f t="shared" si="1"/>
        <v>98186.20000000001</v>
      </c>
      <c r="R16" s="35">
        <f t="shared" si="0"/>
        <v>0</v>
      </c>
    </row>
    <row r="17" spans="1:18" s="36" customFormat="1" ht="13.5" customHeight="1">
      <c r="A17" s="32" t="s">
        <v>104</v>
      </c>
      <c r="B17" s="33">
        <v>11221.2</v>
      </c>
      <c r="C17" s="33">
        <v>882.2</v>
      </c>
      <c r="D17" s="33">
        <v>882.2</v>
      </c>
      <c r="E17" s="33">
        <v>882.2</v>
      </c>
      <c r="F17" s="33">
        <v>882.2</v>
      </c>
      <c r="G17" s="33">
        <v>882.2</v>
      </c>
      <c r="H17" s="33">
        <v>882.2</v>
      </c>
      <c r="I17" s="33">
        <v>882.2</v>
      </c>
      <c r="J17" s="33">
        <v>882.2</v>
      </c>
      <c r="K17" s="33">
        <v>882.2</v>
      </c>
      <c r="L17" s="33">
        <v>882.2</v>
      </c>
      <c r="M17" s="33">
        <v>882.2</v>
      </c>
      <c r="N17" s="33">
        <f>881.9+O17</f>
        <v>1517</v>
      </c>
      <c r="O17" s="33">
        <v>635.1</v>
      </c>
      <c r="P17" s="39">
        <v>11221.2</v>
      </c>
      <c r="Q17" s="35">
        <f t="shared" si="1"/>
        <v>11221.2</v>
      </c>
      <c r="R17" s="35">
        <f t="shared" si="0"/>
        <v>0</v>
      </c>
    </row>
    <row r="18" spans="1:18" s="36" customFormat="1" ht="13.5" customHeight="1">
      <c r="A18" s="32" t="s">
        <v>105</v>
      </c>
      <c r="B18" s="33">
        <v>14026.7</v>
      </c>
      <c r="C18" s="33">
        <v>1102.7</v>
      </c>
      <c r="D18" s="33">
        <v>1102.7</v>
      </c>
      <c r="E18" s="33">
        <v>1102.7</v>
      </c>
      <c r="F18" s="33">
        <v>1102.7</v>
      </c>
      <c r="G18" s="33">
        <v>1102.7</v>
      </c>
      <c r="H18" s="33">
        <v>1102.7</v>
      </c>
      <c r="I18" s="33">
        <v>1102.7</v>
      </c>
      <c r="J18" s="33">
        <v>1102.7</v>
      </c>
      <c r="K18" s="33">
        <v>1102.7</v>
      </c>
      <c r="L18" s="33">
        <v>1102.7</v>
      </c>
      <c r="M18" s="33">
        <v>1102.7</v>
      </c>
      <c r="N18" s="33">
        <f>1103+O18</f>
        <v>1897</v>
      </c>
      <c r="O18" s="33">
        <v>794</v>
      </c>
      <c r="P18" s="39">
        <v>14026.7</v>
      </c>
      <c r="Q18" s="35">
        <f t="shared" si="1"/>
        <v>14026.700000000003</v>
      </c>
      <c r="R18" s="35">
        <f t="shared" si="0"/>
        <v>0</v>
      </c>
    </row>
    <row r="19" spans="1:18" s="36" customFormat="1" ht="13.5" customHeight="1">
      <c r="A19" s="32" t="s">
        <v>106</v>
      </c>
      <c r="B19" s="33">
        <v>2805.3</v>
      </c>
      <c r="C19" s="33">
        <v>220.5</v>
      </c>
      <c r="D19" s="33">
        <v>220.5</v>
      </c>
      <c r="E19" s="33">
        <v>220.5</v>
      </c>
      <c r="F19" s="33">
        <v>220.5</v>
      </c>
      <c r="G19" s="33">
        <v>220.5</v>
      </c>
      <c r="H19" s="33">
        <v>220.5</v>
      </c>
      <c r="I19" s="33">
        <v>220.5</v>
      </c>
      <c r="J19" s="33">
        <v>220.5</v>
      </c>
      <c r="K19" s="33">
        <v>220.5</v>
      </c>
      <c r="L19" s="33">
        <v>220.5</v>
      </c>
      <c r="M19" s="33">
        <v>220.5</v>
      </c>
      <c r="N19" s="33">
        <f>221+O19</f>
        <v>379.8</v>
      </c>
      <c r="O19" s="33">
        <v>158.8</v>
      </c>
      <c r="P19" s="39">
        <v>2805.3</v>
      </c>
      <c r="Q19" s="35">
        <f t="shared" si="1"/>
        <v>2805.3</v>
      </c>
      <c r="R19" s="35">
        <f t="shared" si="0"/>
        <v>0</v>
      </c>
    </row>
    <row r="20" spans="1:18" s="36" customFormat="1" ht="13.5" customHeight="1">
      <c r="A20" s="32" t="s">
        <v>107</v>
      </c>
      <c r="B20" s="33">
        <v>28053.2</v>
      </c>
      <c r="C20" s="33">
        <v>2205.4</v>
      </c>
      <c r="D20" s="33">
        <v>2205.4</v>
      </c>
      <c r="E20" s="33">
        <v>2205.4</v>
      </c>
      <c r="F20" s="33">
        <v>2205.4</v>
      </c>
      <c r="G20" s="33">
        <v>2205.4</v>
      </c>
      <c r="H20" s="33">
        <v>2205.4</v>
      </c>
      <c r="I20" s="33">
        <v>2205.4</v>
      </c>
      <c r="J20" s="33">
        <v>2205.4</v>
      </c>
      <c r="K20" s="33">
        <v>2205.4</v>
      </c>
      <c r="L20" s="33">
        <v>2205.4</v>
      </c>
      <c r="M20" s="33">
        <v>2205.4</v>
      </c>
      <c r="N20" s="33">
        <f>2205.9+O20</f>
        <v>3793.8</v>
      </c>
      <c r="O20" s="33">
        <v>1587.9</v>
      </c>
      <c r="P20" s="39">
        <v>28053.2</v>
      </c>
      <c r="Q20" s="35">
        <f t="shared" si="1"/>
        <v>28053.200000000008</v>
      </c>
      <c r="R20" s="35">
        <f t="shared" si="0"/>
        <v>0</v>
      </c>
    </row>
    <row r="21" spans="1:18" s="36" customFormat="1" ht="13.5" customHeight="1">
      <c r="A21" s="37" t="s">
        <v>108</v>
      </c>
      <c r="B21" s="38">
        <v>417418.4</v>
      </c>
      <c r="C21" s="38">
        <f>+C22+C23+C24+C25+C26+C28+C29+C30+C31+C33+C35</f>
        <v>34951.6</v>
      </c>
      <c r="D21" s="38">
        <f aca="true" t="shared" si="5" ref="D21:N21">+D22+D23+D24+D25+D26+D28+D29+D30+D31+D33+D35</f>
        <v>34701.6</v>
      </c>
      <c r="E21" s="38">
        <f t="shared" si="5"/>
        <v>34701.6</v>
      </c>
      <c r="F21" s="38">
        <f t="shared" si="5"/>
        <v>34951.6</v>
      </c>
      <c r="G21" s="38">
        <f t="shared" si="5"/>
        <v>34701.6</v>
      </c>
      <c r="H21" s="38">
        <f t="shared" si="5"/>
        <v>34701.6</v>
      </c>
      <c r="I21" s="38">
        <f t="shared" si="5"/>
        <v>34951.6</v>
      </c>
      <c r="J21" s="38">
        <f t="shared" si="5"/>
        <v>34701.6</v>
      </c>
      <c r="K21" s="38">
        <f t="shared" si="5"/>
        <v>34701.6</v>
      </c>
      <c r="L21" s="38">
        <f t="shared" si="5"/>
        <v>34951.6</v>
      </c>
      <c r="M21" s="38">
        <f t="shared" si="5"/>
        <v>34701.6</v>
      </c>
      <c r="N21" s="38">
        <f t="shared" si="5"/>
        <v>34700.8</v>
      </c>
      <c r="O21" s="38">
        <v>0</v>
      </c>
      <c r="P21" s="39">
        <v>417418.4</v>
      </c>
      <c r="Q21" s="35">
        <f t="shared" si="1"/>
        <v>417418.3999999999</v>
      </c>
      <c r="R21" s="35">
        <f t="shared" si="0"/>
        <v>0</v>
      </c>
    </row>
    <row r="22" spans="1:18" s="36" customFormat="1" ht="13.5" customHeight="1">
      <c r="A22" s="32" t="s">
        <v>109</v>
      </c>
      <c r="B22" s="33">
        <v>17000</v>
      </c>
      <c r="C22" s="33">
        <v>1416.7</v>
      </c>
      <c r="D22" s="33">
        <v>1416.7</v>
      </c>
      <c r="E22" s="33">
        <v>1416.7</v>
      </c>
      <c r="F22" s="33">
        <v>1416.7</v>
      </c>
      <c r="G22" s="33">
        <v>1416.7</v>
      </c>
      <c r="H22" s="33">
        <v>1416.7</v>
      </c>
      <c r="I22" s="33">
        <v>1416.7</v>
      </c>
      <c r="J22" s="33">
        <v>1416.7</v>
      </c>
      <c r="K22" s="33">
        <v>1416.7</v>
      </c>
      <c r="L22" s="33">
        <v>1416.7</v>
      </c>
      <c r="M22" s="33">
        <v>1416.7</v>
      </c>
      <c r="N22" s="33">
        <v>1416.3</v>
      </c>
      <c r="O22" s="33">
        <v>0</v>
      </c>
      <c r="P22" s="39">
        <v>17000</v>
      </c>
      <c r="Q22" s="35">
        <f t="shared" si="1"/>
        <v>17000.000000000004</v>
      </c>
      <c r="R22" s="35">
        <f t="shared" si="0"/>
        <v>0</v>
      </c>
    </row>
    <row r="23" spans="1:18" s="36" customFormat="1" ht="13.5" customHeight="1">
      <c r="A23" s="32" t="s">
        <v>110</v>
      </c>
      <c r="B23" s="33">
        <v>20501.4</v>
      </c>
      <c r="C23" s="33">
        <v>1708.5</v>
      </c>
      <c r="D23" s="33">
        <v>1708.5</v>
      </c>
      <c r="E23" s="33">
        <v>1708.5</v>
      </c>
      <c r="F23" s="33">
        <v>1708.5</v>
      </c>
      <c r="G23" s="33">
        <v>1708.5</v>
      </c>
      <c r="H23" s="33">
        <v>1708.5</v>
      </c>
      <c r="I23" s="33">
        <v>1708.5</v>
      </c>
      <c r="J23" s="33">
        <v>1708.5</v>
      </c>
      <c r="K23" s="33">
        <v>1708.5</v>
      </c>
      <c r="L23" s="33">
        <v>1708.5</v>
      </c>
      <c r="M23" s="33">
        <v>1708.5</v>
      </c>
      <c r="N23" s="33">
        <v>1707.9</v>
      </c>
      <c r="O23" s="33">
        <v>0</v>
      </c>
      <c r="P23" s="39">
        <v>20501.4</v>
      </c>
      <c r="Q23" s="35">
        <f t="shared" si="1"/>
        <v>20501.4</v>
      </c>
      <c r="R23" s="35">
        <f t="shared" si="0"/>
        <v>0</v>
      </c>
    </row>
    <row r="24" spans="1:18" s="36" customFormat="1" ht="13.5" customHeight="1">
      <c r="A24" s="32" t="s">
        <v>111</v>
      </c>
      <c r="B24" s="33">
        <v>6500</v>
      </c>
      <c r="C24" s="33">
        <v>541.7</v>
      </c>
      <c r="D24" s="33">
        <v>541.7</v>
      </c>
      <c r="E24" s="33">
        <v>541.7</v>
      </c>
      <c r="F24" s="33">
        <v>541.7</v>
      </c>
      <c r="G24" s="33">
        <v>541.7</v>
      </c>
      <c r="H24" s="33">
        <v>541.7</v>
      </c>
      <c r="I24" s="33">
        <v>541.7</v>
      </c>
      <c r="J24" s="33">
        <v>541.7</v>
      </c>
      <c r="K24" s="33">
        <v>541.7</v>
      </c>
      <c r="L24" s="33">
        <v>541.7</v>
      </c>
      <c r="M24" s="33">
        <v>541.7</v>
      </c>
      <c r="N24" s="33">
        <v>541.3</v>
      </c>
      <c r="O24" s="33">
        <v>0</v>
      </c>
      <c r="P24" s="39">
        <v>6500</v>
      </c>
      <c r="Q24" s="35">
        <f t="shared" si="1"/>
        <v>6499.999999999999</v>
      </c>
      <c r="R24" s="35">
        <f t="shared" si="0"/>
        <v>0</v>
      </c>
    </row>
    <row r="25" spans="1:18" s="36" customFormat="1" ht="13.5" customHeight="1">
      <c r="A25" s="32" t="s">
        <v>112</v>
      </c>
      <c r="B25" s="33">
        <v>4140</v>
      </c>
      <c r="C25" s="33">
        <v>345</v>
      </c>
      <c r="D25" s="33">
        <v>345</v>
      </c>
      <c r="E25" s="33">
        <v>345</v>
      </c>
      <c r="F25" s="33">
        <v>345</v>
      </c>
      <c r="G25" s="33">
        <v>345</v>
      </c>
      <c r="H25" s="33">
        <v>345</v>
      </c>
      <c r="I25" s="33">
        <v>345</v>
      </c>
      <c r="J25" s="33">
        <v>345</v>
      </c>
      <c r="K25" s="33">
        <v>345</v>
      </c>
      <c r="L25" s="33">
        <v>345</v>
      </c>
      <c r="M25" s="33">
        <v>345</v>
      </c>
      <c r="N25" s="33">
        <v>345</v>
      </c>
      <c r="O25" s="33">
        <v>0</v>
      </c>
      <c r="P25" s="39">
        <v>4140</v>
      </c>
      <c r="Q25" s="35">
        <f t="shared" si="1"/>
        <v>4140</v>
      </c>
      <c r="R25" s="35">
        <f t="shared" si="0"/>
        <v>0</v>
      </c>
    </row>
    <row r="26" spans="1:18" s="36" customFormat="1" ht="13.5" customHeight="1">
      <c r="A26" s="32" t="s">
        <v>113</v>
      </c>
      <c r="B26" s="33">
        <v>1000</v>
      </c>
      <c r="C26" s="33">
        <v>250</v>
      </c>
      <c r="D26" s="33">
        <v>0</v>
      </c>
      <c r="E26" s="33">
        <v>0</v>
      </c>
      <c r="F26" s="33">
        <v>250</v>
      </c>
      <c r="G26" s="33">
        <v>0</v>
      </c>
      <c r="H26" s="33">
        <v>0</v>
      </c>
      <c r="I26" s="33">
        <v>250</v>
      </c>
      <c r="J26" s="33">
        <v>0</v>
      </c>
      <c r="K26" s="33">
        <v>0</v>
      </c>
      <c r="L26" s="33">
        <v>250</v>
      </c>
      <c r="M26" s="33">
        <v>0</v>
      </c>
      <c r="N26" s="33">
        <v>0</v>
      </c>
      <c r="O26" s="33">
        <v>0</v>
      </c>
      <c r="P26" s="39">
        <v>1000</v>
      </c>
      <c r="Q26" s="35">
        <f t="shared" si="1"/>
        <v>1000</v>
      </c>
      <c r="R26" s="35">
        <f t="shared" si="0"/>
        <v>0</v>
      </c>
    </row>
    <row r="27" spans="1:18" s="36" customFormat="1" ht="13.5" customHeight="1">
      <c r="A27" s="32" t="s">
        <v>114</v>
      </c>
      <c r="B27" s="33">
        <v>1000</v>
      </c>
      <c r="C27" s="33">
        <v>250</v>
      </c>
      <c r="D27" s="33">
        <v>0</v>
      </c>
      <c r="E27" s="33">
        <v>0</v>
      </c>
      <c r="F27" s="33">
        <v>250</v>
      </c>
      <c r="G27" s="33">
        <v>0</v>
      </c>
      <c r="H27" s="33">
        <v>0</v>
      </c>
      <c r="I27" s="33">
        <v>250</v>
      </c>
      <c r="J27" s="33">
        <v>0</v>
      </c>
      <c r="K27" s="33">
        <v>0</v>
      </c>
      <c r="L27" s="33">
        <v>250</v>
      </c>
      <c r="M27" s="33">
        <v>0</v>
      </c>
      <c r="N27" s="33">
        <v>0</v>
      </c>
      <c r="O27" s="33">
        <v>0</v>
      </c>
      <c r="P27" s="39">
        <v>1000</v>
      </c>
      <c r="Q27" s="35">
        <f t="shared" si="1"/>
        <v>1000</v>
      </c>
      <c r="R27" s="35">
        <f t="shared" si="0"/>
        <v>0</v>
      </c>
    </row>
    <row r="28" spans="1:18" s="36" customFormat="1" ht="13.5" customHeight="1">
      <c r="A28" s="32" t="s">
        <v>115</v>
      </c>
      <c r="B28" s="33">
        <v>6000</v>
      </c>
      <c r="C28" s="33">
        <v>500</v>
      </c>
      <c r="D28" s="33">
        <v>500</v>
      </c>
      <c r="E28" s="33">
        <v>500</v>
      </c>
      <c r="F28" s="33">
        <v>500</v>
      </c>
      <c r="G28" s="33">
        <v>500</v>
      </c>
      <c r="H28" s="33">
        <v>500</v>
      </c>
      <c r="I28" s="33">
        <v>500</v>
      </c>
      <c r="J28" s="33">
        <v>500</v>
      </c>
      <c r="K28" s="33">
        <v>500</v>
      </c>
      <c r="L28" s="33">
        <v>500</v>
      </c>
      <c r="M28" s="33">
        <v>500</v>
      </c>
      <c r="N28" s="33">
        <v>500</v>
      </c>
      <c r="O28" s="33">
        <v>0</v>
      </c>
      <c r="P28" s="39">
        <v>6000</v>
      </c>
      <c r="Q28" s="35">
        <f t="shared" si="1"/>
        <v>6000</v>
      </c>
      <c r="R28" s="35">
        <f t="shared" si="0"/>
        <v>0</v>
      </c>
    </row>
    <row r="29" spans="1:18" s="36" customFormat="1" ht="13.5" customHeight="1">
      <c r="A29" s="32" t="s">
        <v>116</v>
      </c>
      <c r="B29" s="33">
        <v>10450</v>
      </c>
      <c r="C29" s="33">
        <v>870.8</v>
      </c>
      <c r="D29" s="33">
        <v>870.8</v>
      </c>
      <c r="E29" s="33">
        <v>870.8</v>
      </c>
      <c r="F29" s="33">
        <v>870.8</v>
      </c>
      <c r="G29" s="33">
        <v>870.8</v>
      </c>
      <c r="H29" s="33">
        <v>870.8</v>
      </c>
      <c r="I29" s="33">
        <v>870.8</v>
      </c>
      <c r="J29" s="33">
        <v>870.8</v>
      </c>
      <c r="K29" s="33">
        <v>870.8</v>
      </c>
      <c r="L29" s="33">
        <v>870.8</v>
      </c>
      <c r="M29" s="33">
        <v>870.8</v>
      </c>
      <c r="N29" s="33">
        <v>871.2</v>
      </c>
      <c r="O29" s="33">
        <v>0</v>
      </c>
      <c r="P29" s="39">
        <v>10450</v>
      </c>
      <c r="Q29" s="35">
        <f t="shared" si="1"/>
        <v>10450</v>
      </c>
      <c r="R29" s="35">
        <f t="shared" si="0"/>
        <v>0</v>
      </c>
    </row>
    <row r="30" spans="1:18" s="36" customFormat="1" ht="13.5" customHeight="1">
      <c r="A30" s="32" t="s">
        <v>117</v>
      </c>
      <c r="B30" s="33">
        <v>59325</v>
      </c>
      <c r="C30" s="33">
        <v>4943.8</v>
      </c>
      <c r="D30" s="33">
        <v>4943.8</v>
      </c>
      <c r="E30" s="33">
        <v>4943.8</v>
      </c>
      <c r="F30" s="33">
        <v>4943.8</v>
      </c>
      <c r="G30" s="33">
        <v>4943.8</v>
      </c>
      <c r="H30" s="33">
        <v>4943.8</v>
      </c>
      <c r="I30" s="33">
        <v>4943.8</v>
      </c>
      <c r="J30" s="33">
        <v>4943.8</v>
      </c>
      <c r="K30" s="33">
        <v>4943.8</v>
      </c>
      <c r="L30" s="33">
        <v>4943.8</v>
      </c>
      <c r="M30" s="33">
        <v>4943.8</v>
      </c>
      <c r="N30" s="33">
        <v>4943.2</v>
      </c>
      <c r="O30" s="33">
        <v>0</v>
      </c>
      <c r="P30" s="39">
        <v>59325</v>
      </c>
      <c r="Q30" s="35">
        <f t="shared" si="1"/>
        <v>59325.000000000015</v>
      </c>
      <c r="R30" s="35">
        <f t="shared" si="0"/>
        <v>0</v>
      </c>
    </row>
    <row r="31" spans="1:18" s="36" customFormat="1" ht="13.5" customHeight="1">
      <c r="A31" s="32" t="s">
        <v>118</v>
      </c>
      <c r="B31" s="33">
        <v>2502</v>
      </c>
      <c r="C31" s="33">
        <v>208.5</v>
      </c>
      <c r="D31" s="33">
        <v>208.5</v>
      </c>
      <c r="E31" s="33">
        <v>208.5</v>
      </c>
      <c r="F31" s="33">
        <v>208.5</v>
      </c>
      <c r="G31" s="33">
        <v>208.5</v>
      </c>
      <c r="H31" s="33">
        <v>208.5</v>
      </c>
      <c r="I31" s="33">
        <v>208.5</v>
      </c>
      <c r="J31" s="33">
        <v>208.5</v>
      </c>
      <c r="K31" s="33">
        <v>208.5</v>
      </c>
      <c r="L31" s="33">
        <v>208.5</v>
      </c>
      <c r="M31" s="33">
        <v>208.5</v>
      </c>
      <c r="N31" s="33">
        <v>208.5</v>
      </c>
      <c r="O31" s="33">
        <v>0</v>
      </c>
      <c r="P31" s="39">
        <v>2502</v>
      </c>
      <c r="Q31" s="35">
        <f t="shared" si="1"/>
        <v>2502</v>
      </c>
      <c r="R31" s="35">
        <f t="shared" si="0"/>
        <v>0</v>
      </c>
    </row>
    <row r="32" spans="1:18" s="36" customFormat="1" ht="13.5" customHeight="1">
      <c r="A32" s="32" t="s">
        <v>119</v>
      </c>
      <c r="B32" s="33">
        <v>2502</v>
      </c>
      <c r="C32" s="33">
        <v>208.5</v>
      </c>
      <c r="D32" s="33">
        <v>208.5</v>
      </c>
      <c r="E32" s="33">
        <v>208.5</v>
      </c>
      <c r="F32" s="33">
        <v>208.5</v>
      </c>
      <c r="G32" s="33">
        <v>208.5</v>
      </c>
      <c r="H32" s="33">
        <v>208.5</v>
      </c>
      <c r="I32" s="33">
        <v>208.5</v>
      </c>
      <c r="J32" s="33">
        <v>208.5</v>
      </c>
      <c r="K32" s="33">
        <v>208.5</v>
      </c>
      <c r="L32" s="33">
        <v>208.5</v>
      </c>
      <c r="M32" s="33">
        <v>208.5</v>
      </c>
      <c r="N32" s="33">
        <v>208.5</v>
      </c>
      <c r="O32" s="33">
        <v>0</v>
      </c>
      <c r="P32" s="39">
        <v>2502</v>
      </c>
      <c r="Q32" s="35">
        <f t="shared" si="1"/>
        <v>2502</v>
      </c>
      <c r="R32" s="35">
        <f t="shared" si="0"/>
        <v>0</v>
      </c>
    </row>
    <row r="33" spans="1:18" s="36" customFormat="1" ht="13.5" customHeight="1">
      <c r="A33" s="32" t="s">
        <v>120</v>
      </c>
      <c r="B33" s="33">
        <v>100000</v>
      </c>
      <c r="C33" s="33">
        <v>8333.3</v>
      </c>
      <c r="D33" s="33">
        <v>8333.3</v>
      </c>
      <c r="E33" s="33">
        <v>8333.3</v>
      </c>
      <c r="F33" s="33">
        <v>8333.3</v>
      </c>
      <c r="G33" s="33">
        <v>8333.3</v>
      </c>
      <c r="H33" s="33">
        <v>8333.3</v>
      </c>
      <c r="I33" s="33">
        <v>8333.3</v>
      </c>
      <c r="J33" s="33">
        <v>8333.3</v>
      </c>
      <c r="K33" s="33">
        <v>8333.3</v>
      </c>
      <c r="L33" s="33">
        <v>8333.3</v>
      </c>
      <c r="M33" s="33">
        <v>8333.3</v>
      </c>
      <c r="N33" s="33">
        <v>8333.7</v>
      </c>
      <c r="O33" s="33">
        <v>0</v>
      </c>
      <c r="P33" s="39">
        <v>100000</v>
      </c>
      <c r="Q33" s="35">
        <f t="shared" si="1"/>
        <v>100000.00000000001</v>
      </c>
      <c r="R33" s="35">
        <f t="shared" si="0"/>
        <v>0</v>
      </c>
    </row>
    <row r="34" spans="1:18" s="36" customFormat="1" ht="13.5" customHeight="1">
      <c r="A34" s="32" t="s">
        <v>121</v>
      </c>
      <c r="B34" s="33">
        <v>100000</v>
      </c>
      <c r="C34" s="33">
        <v>8333.3</v>
      </c>
      <c r="D34" s="33">
        <v>8333.3</v>
      </c>
      <c r="E34" s="33">
        <v>8333.3</v>
      </c>
      <c r="F34" s="33">
        <v>8333.3</v>
      </c>
      <c r="G34" s="33">
        <v>8333.3</v>
      </c>
      <c r="H34" s="33">
        <v>8333.3</v>
      </c>
      <c r="I34" s="33">
        <v>8333.3</v>
      </c>
      <c r="J34" s="33">
        <v>8333.3</v>
      </c>
      <c r="K34" s="33">
        <v>8333.3</v>
      </c>
      <c r="L34" s="33">
        <v>8333.3</v>
      </c>
      <c r="M34" s="33">
        <v>8333.3</v>
      </c>
      <c r="N34" s="33">
        <v>8333.7</v>
      </c>
      <c r="O34" s="33">
        <v>0</v>
      </c>
      <c r="P34" s="39">
        <v>100000</v>
      </c>
      <c r="Q34" s="35">
        <f t="shared" si="1"/>
        <v>100000.00000000001</v>
      </c>
      <c r="R34" s="35">
        <f t="shared" si="0"/>
        <v>0</v>
      </c>
    </row>
    <row r="35" spans="1:18" s="36" customFormat="1" ht="13.5" customHeight="1">
      <c r="A35" s="32" t="s">
        <v>122</v>
      </c>
      <c r="B35" s="33">
        <v>190000</v>
      </c>
      <c r="C35" s="33">
        <v>15833.3</v>
      </c>
      <c r="D35" s="33">
        <v>15833.3</v>
      </c>
      <c r="E35" s="33">
        <v>15833.3</v>
      </c>
      <c r="F35" s="33">
        <v>15833.3</v>
      </c>
      <c r="G35" s="33">
        <v>15833.3</v>
      </c>
      <c r="H35" s="33">
        <v>15833.3</v>
      </c>
      <c r="I35" s="33">
        <v>15833.3</v>
      </c>
      <c r="J35" s="33">
        <v>15833.3</v>
      </c>
      <c r="K35" s="33">
        <v>15833.3</v>
      </c>
      <c r="L35" s="33">
        <v>15833.3</v>
      </c>
      <c r="M35" s="33">
        <v>15833.3</v>
      </c>
      <c r="N35" s="33">
        <v>15833.7</v>
      </c>
      <c r="O35" s="33">
        <v>0</v>
      </c>
      <c r="P35" s="39">
        <v>190000</v>
      </c>
      <c r="Q35" s="35">
        <f t="shared" si="1"/>
        <v>189999.99999999997</v>
      </c>
      <c r="R35" s="35">
        <f t="shared" si="0"/>
        <v>0</v>
      </c>
    </row>
    <row r="36" spans="1:18" s="36" customFormat="1" ht="13.5" customHeight="1">
      <c r="A36" s="37" t="s">
        <v>32</v>
      </c>
      <c r="B36" s="38">
        <v>97216.3</v>
      </c>
      <c r="C36" s="38">
        <v>29416.7</v>
      </c>
      <c r="D36" s="38">
        <v>1416.7</v>
      </c>
      <c r="E36" s="38">
        <v>1416.7</v>
      </c>
      <c r="F36" s="38">
        <v>33416.7</v>
      </c>
      <c r="G36" s="38">
        <v>1416.7</v>
      </c>
      <c r="H36" s="38">
        <v>1416.7</v>
      </c>
      <c r="I36" s="38">
        <v>21633</v>
      </c>
      <c r="J36" s="38">
        <v>1416.7</v>
      </c>
      <c r="K36" s="38">
        <v>1416.7</v>
      </c>
      <c r="L36" s="38">
        <v>1416.7</v>
      </c>
      <c r="M36" s="38">
        <v>1416.7</v>
      </c>
      <c r="N36" s="38">
        <v>1416.3</v>
      </c>
      <c r="O36" s="38">
        <v>0</v>
      </c>
      <c r="P36" s="39">
        <v>97216.3</v>
      </c>
      <c r="Q36" s="35">
        <f t="shared" si="1"/>
        <v>97216.29999999999</v>
      </c>
      <c r="R36" s="35">
        <f t="shared" si="0"/>
        <v>0</v>
      </c>
    </row>
    <row r="37" spans="1:18" s="36" customFormat="1" ht="13.5" customHeight="1">
      <c r="A37" s="32" t="s">
        <v>123</v>
      </c>
      <c r="B37" s="33">
        <v>97216.3</v>
      </c>
      <c r="C37" s="33">
        <v>29416.7</v>
      </c>
      <c r="D37" s="33">
        <v>1416.7</v>
      </c>
      <c r="E37" s="33">
        <v>1416.7</v>
      </c>
      <c r="F37" s="33">
        <v>33416.7</v>
      </c>
      <c r="G37" s="33">
        <v>1416.7</v>
      </c>
      <c r="H37" s="33">
        <v>1416.7</v>
      </c>
      <c r="I37" s="33">
        <v>21633</v>
      </c>
      <c r="J37" s="33">
        <v>1416.7</v>
      </c>
      <c r="K37" s="33">
        <v>1416.7</v>
      </c>
      <c r="L37" s="33">
        <v>1416.7</v>
      </c>
      <c r="M37" s="33">
        <v>1416.7</v>
      </c>
      <c r="N37" s="33">
        <v>1416.3</v>
      </c>
      <c r="O37" s="33">
        <v>0</v>
      </c>
      <c r="P37" s="39">
        <v>97216.3</v>
      </c>
      <c r="Q37" s="35">
        <f t="shared" si="1"/>
        <v>97216.29999999999</v>
      </c>
      <c r="R37" s="35">
        <f t="shared" si="0"/>
        <v>0</v>
      </c>
    </row>
    <row r="38" spans="1:18" s="36" customFormat="1" ht="13.5" customHeight="1">
      <c r="A38" s="32" t="s">
        <v>124</v>
      </c>
      <c r="B38" s="33">
        <v>97216.3</v>
      </c>
      <c r="C38" s="33">
        <v>29416.7</v>
      </c>
      <c r="D38" s="33">
        <v>1416.7</v>
      </c>
      <c r="E38" s="33">
        <v>1416.7</v>
      </c>
      <c r="F38" s="33">
        <v>33416.7</v>
      </c>
      <c r="G38" s="33">
        <v>1416.7</v>
      </c>
      <c r="H38" s="33">
        <v>1416.7</v>
      </c>
      <c r="I38" s="33">
        <v>21633</v>
      </c>
      <c r="J38" s="33">
        <v>1416.7</v>
      </c>
      <c r="K38" s="33">
        <v>1416.7</v>
      </c>
      <c r="L38" s="33">
        <v>1416.7</v>
      </c>
      <c r="M38" s="33">
        <v>1416.7</v>
      </c>
      <c r="N38" s="33">
        <v>1416.3</v>
      </c>
      <c r="O38" s="33">
        <v>0</v>
      </c>
      <c r="P38" s="39">
        <v>97216.3</v>
      </c>
      <c r="Q38" s="35">
        <f t="shared" si="1"/>
        <v>97216.29999999999</v>
      </c>
      <c r="R38" s="35">
        <f t="shared" si="0"/>
        <v>0</v>
      </c>
    </row>
    <row r="39" spans="1:18" s="36" customFormat="1" ht="13.5" customHeight="1">
      <c r="A39" s="32" t="s">
        <v>125</v>
      </c>
      <c r="B39" s="33">
        <v>80216.3</v>
      </c>
      <c r="C39" s="33">
        <v>28000</v>
      </c>
      <c r="D39" s="33">
        <v>0</v>
      </c>
      <c r="E39" s="33">
        <v>0</v>
      </c>
      <c r="F39" s="33">
        <v>32000</v>
      </c>
      <c r="G39" s="33">
        <v>0</v>
      </c>
      <c r="H39" s="33">
        <v>0</v>
      </c>
      <c r="I39" s="33">
        <v>20216.3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9">
        <v>80216.3</v>
      </c>
      <c r="Q39" s="35">
        <f t="shared" si="1"/>
        <v>80216.3</v>
      </c>
      <c r="R39" s="35">
        <f t="shared" si="0"/>
        <v>0</v>
      </c>
    </row>
    <row r="40" spans="1:18" s="36" customFormat="1" ht="13.5" customHeight="1">
      <c r="A40" s="32" t="s">
        <v>126</v>
      </c>
      <c r="B40" s="33">
        <v>15000</v>
      </c>
      <c r="C40" s="33">
        <v>1250</v>
      </c>
      <c r="D40" s="33">
        <v>1250</v>
      </c>
      <c r="E40" s="33">
        <v>1250</v>
      </c>
      <c r="F40" s="33">
        <v>1250</v>
      </c>
      <c r="G40" s="33">
        <v>1250</v>
      </c>
      <c r="H40" s="33">
        <v>1250</v>
      </c>
      <c r="I40" s="33">
        <v>1250</v>
      </c>
      <c r="J40" s="33">
        <v>1250</v>
      </c>
      <c r="K40" s="33">
        <v>1250</v>
      </c>
      <c r="L40" s="33">
        <v>1250</v>
      </c>
      <c r="M40" s="33">
        <v>1250</v>
      </c>
      <c r="N40" s="33">
        <v>1250</v>
      </c>
      <c r="O40" s="33">
        <v>0</v>
      </c>
      <c r="P40" s="39">
        <v>15000</v>
      </c>
      <c r="Q40" s="35">
        <f t="shared" si="1"/>
        <v>15000</v>
      </c>
      <c r="R40" s="35">
        <f t="shared" si="0"/>
        <v>0</v>
      </c>
    </row>
    <row r="41" spans="1:18" s="36" customFormat="1" ht="13.5" customHeight="1">
      <c r="A41" s="32" t="s">
        <v>127</v>
      </c>
      <c r="B41" s="33">
        <v>2000</v>
      </c>
      <c r="C41" s="33">
        <v>166.7</v>
      </c>
      <c r="D41" s="33">
        <v>166.7</v>
      </c>
      <c r="E41" s="33">
        <v>166.7</v>
      </c>
      <c r="F41" s="33">
        <v>166.7</v>
      </c>
      <c r="G41" s="33">
        <v>166.7</v>
      </c>
      <c r="H41" s="33">
        <v>166.7</v>
      </c>
      <c r="I41" s="33">
        <v>166.7</v>
      </c>
      <c r="J41" s="33">
        <v>166.7</v>
      </c>
      <c r="K41" s="33">
        <v>166.7</v>
      </c>
      <c r="L41" s="33">
        <v>166.7</v>
      </c>
      <c r="M41" s="33">
        <v>166.7</v>
      </c>
      <c r="N41" s="33">
        <v>166.3</v>
      </c>
      <c r="O41" s="33">
        <v>0</v>
      </c>
      <c r="P41" s="39">
        <v>2000</v>
      </c>
      <c r="Q41" s="35">
        <f t="shared" si="1"/>
        <v>2000.0000000000002</v>
      </c>
      <c r="R41" s="35">
        <f t="shared" si="0"/>
        <v>0</v>
      </c>
    </row>
    <row r="42" spans="1:18" s="36" customFormat="1" ht="13.5" customHeight="1">
      <c r="A42" s="32" t="s">
        <v>36</v>
      </c>
      <c r="B42" s="33">
        <v>2066307.1</v>
      </c>
      <c r="C42" s="33">
        <v>186770.4</v>
      </c>
      <c r="D42" s="33">
        <v>158520.4</v>
      </c>
      <c r="E42" s="33">
        <v>158520.4</v>
      </c>
      <c r="F42" s="33">
        <v>190770.4</v>
      </c>
      <c r="G42" s="33">
        <v>158520.4</v>
      </c>
      <c r="H42" s="33">
        <v>158520.4</v>
      </c>
      <c r="I42" s="33">
        <v>178986.7</v>
      </c>
      <c r="J42" s="33">
        <v>158520.4</v>
      </c>
      <c r="K42" s="33">
        <v>158520.4</v>
      </c>
      <c r="L42" s="33">
        <v>158770.4</v>
      </c>
      <c r="M42" s="33">
        <v>158520.4</v>
      </c>
      <c r="N42" s="33">
        <f>158517.7+O42</f>
        <v>241366.40000000002</v>
      </c>
      <c r="O42" s="33">
        <v>82848.7</v>
      </c>
      <c r="P42" s="39">
        <v>2066307.1</v>
      </c>
      <c r="Q42" s="35">
        <f t="shared" si="1"/>
        <v>2066307.0999999996</v>
      </c>
      <c r="R42" s="35">
        <f t="shared" si="0"/>
        <v>0</v>
      </c>
    </row>
    <row r="43" spans="1:18" s="36" customFormat="1" ht="13.5" customHeight="1">
      <c r="A43" s="32" t="s">
        <v>128</v>
      </c>
      <c r="B43" s="33">
        <v>2066307.1</v>
      </c>
      <c r="C43" s="33">
        <v>186770.4</v>
      </c>
      <c r="D43" s="33">
        <v>158520.4</v>
      </c>
      <c r="E43" s="33">
        <v>158520.4</v>
      </c>
      <c r="F43" s="33">
        <v>190770.4</v>
      </c>
      <c r="G43" s="33">
        <v>158520.4</v>
      </c>
      <c r="H43" s="33">
        <v>158520.4</v>
      </c>
      <c r="I43" s="33">
        <v>178986.7</v>
      </c>
      <c r="J43" s="33">
        <v>158520.4</v>
      </c>
      <c r="K43" s="33">
        <v>158520.4</v>
      </c>
      <c r="L43" s="33">
        <v>158770.4</v>
      </c>
      <c r="M43" s="33">
        <v>158520.4</v>
      </c>
      <c r="N43" s="33">
        <f>158517.7+O43</f>
        <v>241366.40000000002</v>
      </c>
      <c r="O43" s="33">
        <v>82848.7</v>
      </c>
      <c r="P43" s="39">
        <v>2066307.1</v>
      </c>
      <c r="Q43" s="35">
        <f t="shared" si="1"/>
        <v>2066307.0999999996</v>
      </c>
      <c r="R43" s="35">
        <f t="shared" si="0"/>
        <v>0</v>
      </c>
    </row>
    <row r="44" spans="1:15" s="36" customFormat="1" ht="13.5" customHeight="1">
      <c r="A44" s="32" t="s">
        <v>129</v>
      </c>
      <c r="B44" s="33">
        <v>1</v>
      </c>
      <c r="C44" s="33">
        <v>1</v>
      </c>
      <c r="D44" s="33">
        <v>1</v>
      </c>
      <c r="E44" s="33">
        <v>1</v>
      </c>
      <c r="F44" s="33">
        <v>1</v>
      </c>
      <c r="G44" s="33">
        <v>1</v>
      </c>
      <c r="H44" s="33">
        <v>1</v>
      </c>
      <c r="I44" s="33">
        <v>1</v>
      </c>
      <c r="J44" s="33">
        <v>1</v>
      </c>
      <c r="K44" s="33">
        <v>1</v>
      </c>
      <c r="L44" s="33">
        <v>1</v>
      </c>
      <c r="M44" s="33">
        <v>1</v>
      </c>
      <c r="N44" s="33">
        <v>1</v>
      </c>
      <c r="O44" s="33">
        <v>0</v>
      </c>
    </row>
    <row r="45" spans="1:15" s="36" customFormat="1" ht="13.5" customHeight="1">
      <c r="A45" s="32" t="s">
        <v>130</v>
      </c>
      <c r="B45" s="33">
        <v>1</v>
      </c>
      <c r="C45" s="33">
        <v>1</v>
      </c>
      <c r="D45" s="33">
        <v>1</v>
      </c>
      <c r="E45" s="33">
        <v>1</v>
      </c>
      <c r="F45" s="33">
        <v>1</v>
      </c>
      <c r="G45" s="33">
        <v>1</v>
      </c>
      <c r="H45" s="33">
        <v>1</v>
      </c>
      <c r="I45" s="33">
        <v>1</v>
      </c>
      <c r="J45" s="33">
        <v>1</v>
      </c>
      <c r="K45" s="33">
        <v>1</v>
      </c>
      <c r="L45" s="33">
        <v>1</v>
      </c>
      <c r="M45" s="33">
        <v>1</v>
      </c>
      <c r="N45" s="33">
        <v>1</v>
      </c>
      <c r="O45" s="33">
        <v>0</v>
      </c>
    </row>
    <row r="46" spans="1:15" s="36" customFormat="1" ht="13.5" customHeight="1">
      <c r="A46" s="32" t="s">
        <v>131</v>
      </c>
      <c r="B46" s="33">
        <v>178</v>
      </c>
      <c r="C46" s="33">
        <v>178</v>
      </c>
      <c r="D46" s="33">
        <v>178</v>
      </c>
      <c r="E46" s="33">
        <v>178</v>
      </c>
      <c r="F46" s="33">
        <v>178</v>
      </c>
      <c r="G46" s="33">
        <v>178</v>
      </c>
      <c r="H46" s="33">
        <v>178</v>
      </c>
      <c r="I46" s="33">
        <v>178</v>
      </c>
      <c r="J46" s="33">
        <v>178</v>
      </c>
      <c r="K46" s="33">
        <v>178</v>
      </c>
      <c r="L46" s="33">
        <v>178</v>
      </c>
      <c r="M46" s="33">
        <v>178</v>
      </c>
      <c r="N46" s="33">
        <v>178</v>
      </c>
      <c r="O46" s="33">
        <v>0</v>
      </c>
    </row>
    <row r="47" spans="1:15" s="36" customFormat="1" ht="13.5" customHeight="1">
      <c r="A47" s="32" t="s">
        <v>132</v>
      </c>
      <c r="B47" s="33">
        <v>2</v>
      </c>
      <c r="C47" s="33">
        <v>2</v>
      </c>
      <c r="D47" s="33">
        <v>2</v>
      </c>
      <c r="E47" s="33">
        <v>2</v>
      </c>
      <c r="F47" s="33">
        <v>2</v>
      </c>
      <c r="G47" s="33">
        <v>2</v>
      </c>
      <c r="H47" s="33">
        <v>2</v>
      </c>
      <c r="I47" s="33">
        <v>2</v>
      </c>
      <c r="J47" s="33">
        <v>2</v>
      </c>
      <c r="K47" s="33">
        <v>2</v>
      </c>
      <c r="L47" s="33">
        <v>2</v>
      </c>
      <c r="M47" s="33">
        <v>2</v>
      </c>
      <c r="N47" s="33">
        <v>2</v>
      </c>
      <c r="O47" s="33">
        <v>0</v>
      </c>
    </row>
    <row r="48" spans="1:15" s="36" customFormat="1" ht="13.5" customHeight="1">
      <c r="A48" s="32" t="s">
        <v>133</v>
      </c>
      <c r="B48" s="33">
        <v>151</v>
      </c>
      <c r="C48" s="33">
        <v>151</v>
      </c>
      <c r="D48" s="33">
        <v>151</v>
      </c>
      <c r="E48" s="33">
        <v>151</v>
      </c>
      <c r="F48" s="33">
        <v>151</v>
      </c>
      <c r="G48" s="33">
        <v>151</v>
      </c>
      <c r="H48" s="33">
        <v>151</v>
      </c>
      <c r="I48" s="33">
        <v>151</v>
      </c>
      <c r="J48" s="33">
        <v>151</v>
      </c>
      <c r="K48" s="33">
        <v>151</v>
      </c>
      <c r="L48" s="33">
        <v>151</v>
      </c>
      <c r="M48" s="33">
        <v>151</v>
      </c>
      <c r="N48" s="33">
        <v>151</v>
      </c>
      <c r="O48" s="33">
        <v>0</v>
      </c>
    </row>
    <row r="49" spans="1:15" s="36" customFormat="1" ht="11.25">
      <c r="A49" s="32" t="s">
        <v>134</v>
      </c>
      <c r="B49" s="33">
        <v>11</v>
      </c>
      <c r="C49" s="33">
        <v>11</v>
      </c>
      <c r="D49" s="33">
        <v>11</v>
      </c>
      <c r="E49" s="33">
        <v>11</v>
      </c>
      <c r="F49" s="33">
        <v>11</v>
      </c>
      <c r="G49" s="33">
        <v>11</v>
      </c>
      <c r="H49" s="33">
        <v>11</v>
      </c>
      <c r="I49" s="33">
        <v>11</v>
      </c>
      <c r="J49" s="33">
        <v>11</v>
      </c>
      <c r="K49" s="33">
        <v>11</v>
      </c>
      <c r="L49" s="33">
        <v>11</v>
      </c>
      <c r="M49" s="33">
        <v>11</v>
      </c>
      <c r="N49" s="33">
        <v>11</v>
      </c>
      <c r="O49" s="33">
        <v>0</v>
      </c>
    </row>
    <row r="50" spans="1:15" s="36" customFormat="1" ht="11.25">
      <c r="A50" s="32" t="s">
        <v>135</v>
      </c>
      <c r="B50" s="33">
        <v>14</v>
      </c>
      <c r="C50" s="33">
        <v>14</v>
      </c>
      <c r="D50" s="33">
        <v>14</v>
      </c>
      <c r="E50" s="33">
        <v>14</v>
      </c>
      <c r="F50" s="33">
        <v>14</v>
      </c>
      <c r="G50" s="33">
        <v>14</v>
      </c>
      <c r="H50" s="33">
        <v>14</v>
      </c>
      <c r="I50" s="33">
        <v>14</v>
      </c>
      <c r="J50" s="33">
        <v>14</v>
      </c>
      <c r="K50" s="33">
        <v>14</v>
      </c>
      <c r="L50" s="33">
        <v>14</v>
      </c>
      <c r="M50" s="33">
        <v>14</v>
      </c>
      <c r="N50" s="33">
        <v>14</v>
      </c>
      <c r="O50" s="33">
        <v>0</v>
      </c>
    </row>
    <row r="51" spans="3:16" ht="11.25">
      <c r="C51" s="28">
        <v>186770.4</v>
      </c>
      <c r="D51" s="28">
        <v>158520.4</v>
      </c>
      <c r="E51" s="28">
        <v>158520.4</v>
      </c>
      <c r="F51" s="28">
        <v>190770.4</v>
      </c>
      <c r="G51" s="28">
        <v>158520.4</v>
      </c>
      <c r="H51" s="28">
        <v>158520.4</v>
      </c>
      <c r="I51" s="28">
        <v>178986.7</v>
      </c>
      <c r="J51" s="28">
        <v>158520.4</v>
      </c>
      <c r="K51" s="28">
        <v>158520.4</v>
      </c>
      <c r="L51" s="28">
        <v>158770.4</v>
      </c>
      <c r="M51" s="28">
        <v>158520.4</v>
      </c>
      <c r="N51" s="28">
        <v>158517.7</v>
      </c>
      <c r="O51" s="28">
        <v>82848.7</v>
      </c>
      <c r="P51" s="28">
        <f>+xlsdata!O50</f>
        <v>82848.7</v>
      </c>
    </row>
    <row r="52" spans="1:16" ht="12">
      <c r="A52" s="40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>
        <f>+N51+P51</f>
        <v>241366.40000000002</v>
      </c>
      <c r="O52" s="41"/>
      <c r="P52" s="41"/>
    </row>
    <row r="53" spans="1:15" ht="12.75">
      <c r="A53"/>
      <c r="B53" s="42"/>
      <c r="C53" s="45">
        <f>+C51-C43</f>
        <v>0</v>
      </c>
      <c r="D53" s="45">
        <f aca="true" t="shared" si="6" ref="D53:O53">+D51-D43</f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5">
        <f t="shared" si="6"/>
        <v>0</v>
      </c>
      <c r="J53" s="45">
        <f t="shared" si="6"/>
        <v>0</v>
      </c>
      <c r="K53" s="45">
        <f t="shared" si="6"/>
        <v>0</v>
      </c>
      <c r="L53" s="45">
        <f t="shared" si="6"/>
        <v>0</v>
      </c>
      <c r="M53" s="45">
        <f t="shared" si="6"/>
        <v>0</v>
      </c>
      <c r="N53" s="45">
        <f t="shared" si="6"/>
        <v>-82848.70000000001</v>
      </c>
      <c r="O53" s="45">
        <f t="shared" si="6"/>
        <v>0</v>
      </c>
    </row>
    <row r="54" spans="1:14" ht="1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3:15" ht="11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</sheetData>
  <sheetProtection/>
  <mergeCells count="4">
    <mergeCell ref="A2:O2"/>
    <mergeCell ref="A4:A5"/>
    <mergeCell ref="B4:B5"/>
    <mergeCell ref="C4:N4"/>
  </mergeCells>
  <printOptions/>
  <pageMargins left="0.7" right="0.7" top="0.31" bottom="0.16" header="0.3" footer="0.3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8"/>
  <sheetViews>
    <sheetView tabSelected="1" zoomScalePageLayoutView="0" workbookViewId="0" topLeftCell="A1">
      <selection activeCell="B575" sqref="B575"/>
    </sheetView>
  </sheetViews>
  <sheetFormatPr defaultColWidth="9.140625" defaultRowHeight="12.75"/>
  <cols>
    <col min="1" max="1" width="39.57421875" style="49" customWidth="1"/>
    <col min="2" max="2" width="10.00390625" style="49" customWidth="1"/>
    <col min="3" max="3" width="11.28125" style="49" hidden="1" customWidth="1"/>
    <col min="4" max="4" width="8.57421875" style="49" hidden="1" customWidth="1"/>
    <col min="5" max="16" width="8.8515625" style="49" customWidth="1"/>
    <col min="17" max="16384" width="9.140625" style="49" customWidth="1"/>
  </cols>
  <sheetData>
    <row r="1" spans="1:16" ht="11.25">
      <c r="A1" s="95" t="s">
        <v>136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1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3.25" customHeight="1">
      <c r="A3" s="48" t="s">
        <v>207</v>
      </c>
      <c r="B3" s="50">
        <v>1541236.8</v>
      </c>
      <c r="C3" s="50">
        <v>1541236.8</v>
      </c>
      <c r="D3" s="50">
        <f>+C3-B3</f>
        <v>0</v>
      </c>
      <c r="E3" s="51">
        <v>1</v>
      </c>
      <c r="F3" s="51">
        <v>2</v>
      </c>
      <c r="G3" s="51">
        <v>3</v>
      </c>
      <c r="H3" s="51">
        <v>4</v>
      </c>
      <c r="I3" s="51">
        <v>5</v>
      </c>
      <c r="J3" s="51">
        <v>6</v>
      </c>
      <c r="K3" s="51">
        <v>7</v>
      </c>
      <c r="L3" s="51">
        <v>8</v>
      </c>
      <c r="M3" s="51">
        <v>9</v>
      </c>
      <c r="N3" s="51">
        <v>10</v>
      </c>
      <c r="O3" s="51">
        <v>11</v>
      </c>
      <c r="P3" s="51">
        <v>12</v>
      </c>
    </row>
    <row r="4" spans="1:16" ht="15" customHeight="1">
      <c r="A4" s="80" t="s">
        <v>138</v>
      </c>
      <c r="B4" s="54">
        <f>SUM(E4:P4)</f>
        <v>1541236.4</v>
      </c>
      <c r="C4" s="54">
        <v>1541236.7999999998</v>
      </c>
      <c r="D4" s="50">
        <f aca="true" t="shared" si="0" ref="D4:D68">+C4-B4</f>
        <v>0.39999999990686774</v>
      </c>
      <c r="E4" s="54">
        <f aca="true" t="shared" si="1" ref="E4:P4">E5</f>
        <v>130080.29999999999</v>
      </c>
      <c r="F4" s="54">
        <f t="shared" si="1"/>
        <v>131069</v>
      </c>
      <c r="G4" s="54">
        <f t="shared" si="1"/>
        <v>134078.3</v>
      </c>
      <c r="H4" s="54">
        <f t="shared" si="1"/>
        <v>134078.3</v>
      </c>
      <c r="I4" s="54">
        <f t="shared" si="1"/>
        <v>123251.49999999999</v>
      </c>
      <c r="J4" s="54">
        <f t="shared" si="1"/>
        <v>112419.59999999999</v>
      </c>
      <c r="K4" s="54">
        <f t="shared" si="1"/>
        <v>112302.1</v>
      </c>
      <c r="L4" s="54">
        <f t="shared" si="1"/>
        <v>112902.79999999999</v>
      </c>
      <c r="M4" s="54">
        <f t="shared" si="1"/>
        <v>123518.20000000001</v>
      </c>
      <c r="N4" s="54">
        <f t="shared" si="1"/>
        <v>134128.3</v>
      </c>
      <c r="O4" s="54">
        <f t="shared" si="1"/>
        <v>133878.3</v>
      </c>
      <c r="P4" s="54">
        <f t="shared" si="1"/>
        <v>159529.7</v>
      </c>
    </row>
    <row r="5" spans="1:16" ht="15" customHeight="1">
      <c r="A5" s="80" t="s">
        <v>139</v>
      </c>
      <c r="B5" s="54">
        <f aca="true" t="shared" si="2" ref="B5:B45">SUM(E5:P5)</f>
        <v>1541236.4</v>
      </c>
      <c r="C5" s="54">
        <v>1541236.7999999998</v>
      </c>
      <c r="D5" s="50">
        <f t="shared" si="0"/>
        <v>0.39999999990686774</v>
      </c>
      <c r="E5" s="54">
        <f aca="true" t="shared" si="3" ref="E5:P5">E6+E36</f>
        <v>130080.29999999999</v>
      </c>
      <c r="F5" s="54">
        <f t="shared" si="3"/>
        <v>131069</v>
      </c>
      <c r="G5" s="54">
        <f t="shared" si="3"/>
        <v>134078.3</v>
      </c>
      <c r="H5" s="54">
        <f t="shared" si="3"/>
        <v>134078.3</v>
      </c>
      <c r="I5" s="54">
        <f t="shared" si="3"/>
        <v>123251.49999999999</v>
      </c>
      <c r="J5" s="54">
        <f t="shared" si="3"/>
        <v>112419.59999999999</v>
      </c>
      <c r="K5" s="54">
        <f t="shared" si="3"/>
        <v>112302.1</v>
      </c>
      <c r="L5" s="54">
        <f t="shared" si="3"/>
        <v>112902.79999999999</v>
      </c>
      <c r="M5" s="54">
        <f t="shared" si="3"/>
        <v>123518.20000000001</v>
      </c>
      <c r="N5" s="54">
        <f t="shared" si="3"/>
        <v>134128.3</v>
      </c>
      <c r="O5" s="54">
        <f t="shared" si="3"/>
        <v>133878.3</v>
      </c>
      <c r="P5" s="54">
        <f t="shared" si="3"/>
        <v>159529.7</v>
      </c>
    </row>
    <row r="6" spans="1:16" ht="11.25">
      <c r="A6" s="53" t="s">
        <v>140</v>
      </c>
      <c r="B6" s="54">
        <f t="shared" si="2"/>
        <v>1536153.5</v>
      </c>
      <c r="C6" s="54">
        <v>1536153.9</v>
      </c>
      <c r="D6" s="50">
        <f t="shared" si="0"/>
        <v>0.39999999990686774</v>
      </c>
      <c r="E6" s="54">
        <f aca="true" t="shared" si="4" ref="E6:P6">E7+E9+E16</f>
        <v>129330.29999999999</v>
      </c>
      <c r="F6" s="54">
        <f t="shared" si="4"/>
        <v>130419</v>
      </c>
      <c r="G6" s="54">
        <f t="shared" si="4"/>
        <v>133228.3</v>
      </c>
      <c r="H6" s="54">
        <f t="shared" si="4"/>
        <v>133938.3</v>
      </c>
      <c r="I6" s="54">
        <f t="shared" si="4"/>
        <v>123151.49999999999</v>
      </c>
      <c r="J6" s="54">
        <f t="shared" si="4"/>
        <v>112280.9</v>
      </c>
      <c r="K6" s="54">
        <f t="shared" si="4"/>
        <v>112302.1</v>
      </c>
      <c r="L6" s="54">
        <f t="shared" si="4"/>
        <v>112862.79999999999</v>
      </c>
      <c r="M6" s="54">
        <f t="shared" si="4"/>
        <v>123218.20000000001</v>
      </c>
      <c r="N6" s="54">
        <f t="shared" si="4"/>
        <v>133528.3</v>
      </c>
      <c r="O6" s="54">
        <f t="shared" si="4"/>
        <v>132913.8</v>
      </c>
      <c r="P6" s="54">
        <f t="shared" si="4"/>
        <v>158980</v>
      </c>
    </row>
    <row r="7" spans="1:16" ht="11.25">
      <c r="A7" s="53" t="s">
        <v>141</v>
      </c>
      <c r="B7" s="54">
        <f t="shared" si="2"/>
        <v>853673.9000000001</v>
      </c>
      <c r="C7" s="54">
        <v>853673.9</v>
      </c>
      <c r="D7" s="50">
        <f t="shared" si="0"/>
        <v>0</v>
      </c>
      <c r="E7" s="55">
        <f>E8</f>
        <v>65000</v>
      </c>
      <c r="F7" s="55">
        <f aca="true" t="shared" si="5" ref="F7:P7">F8</f>
        <v>65000</v>
      </c>
      <c r="G7" s="55">
        <f t="shared" si="5"/>
        <v>67700.9</v>
      </c>
      <c r="H7" s="55">
        <f t="shared" si="5"/>
        <v>67700.9</v>
      </c>
      <c r="I7" s="55">
        <f t="shared" si="5"/>
        <v>67340.9</v>
      </c>
      <c r="J7" s="55">
        <f t="shared" si="5"/>
        <v>67388.9</v>
      </c>
      <c r="K7" s="55">
        <f t="shared" si="5"/>
        <v>81740.9</v>
      </c>
      <c r="L7" s="55">
        <f t="shared" si="5"/>
        <v>84118.9</v>
      </c>
      <c r="M7" s="55">
        <f t="shared" si="5"/>
        <v>62256.8</v>
      </c>
      <c r="N7" s="55">
        <f t="shared" si="5"/>
        <v>67400.9</v>
      </c>
      <c r="O7" s="55">
        <f t="shared" si="5"/>
        <v>65900.9</v>
      </c>
      <c r="P7" s="55">
        <f t="shared" si="5"/>
        <v>92123.9</v>
      </c>
    </row>
    <row r="8" spans="1:16" ht="11.25">
      <c r="A8" s="53" t="s">
        <v>142</v>
      </c>
      <c r="B8" s="54">
        <f t="shared" si="2"/>
        <v>853673.9000000001</v>
      </c>
      <c r="C8" s="54">
        <v>853673.9</v>
      </c>
      <c r="D8" s="50">
        <f t="shared" si="0"/>
        <v>0</v>
      </c>
      <c r="E8" s="55">
        <f aca="true" t="shared" si="6" ref="E8:E15">+E63+E115+E166+E217+E268+E319+E370+E421+E472+E523</f>
        <v>65000</v>
      </c>
      <c r="F8" s="55">
        <f aca="true" t="shared" si="7" ref="F8:P8">+F63+F115+F166+F217+F268+F319+F370+F421+F472+F523</f>
        <v>65000</v>
      </c>
      <c r="G8" s="55">
        <f t="shared" si="7"/>
        <v>67700.9</v>
      </c>
      <c r="H8" s="55">
        <f t="shared" si="7"/>
        <v>67700.9</v>
      </c>
      <c r="I8" s="55">
        <f t="shared" si="7"/>
        <v>67340.9</v>
      </c>
      <c r="J8" s="55">
        <f t="shared" si="7"/>
        <v>67388.9</v>
      </c>
      <c r="K8" s="55">
        <f t="shared" si="7"/>
        <v>81740.9</v>
      </c>
      <c r="L8" s="55">
        <f t="shared" si="7"/>
        <v>84118.9</v>
      </c>
      <c r="M8" s="55">
        <f t="shared" si="7"/>
        <v>62256.8</v>
      </c>
      <c r="N8" s="55">
        <f t="shared" si="7"/>
        <v>67400.9</v>
      </c>
      <c r="O8" s="55">
        <f t="shared" si="7"/>
        <v>65900.9</v>
      </c>
      <c r="P8" s="55">
        <f t="shared" si="7"/>
        <v>92123.9</v>
      </c>
    </row>
    <row r="9" spans="1:16" ht="10.5" customHeight="1">
      <c r="A9" s="56" t="s">
        <v>210</v>
      </c>
      <c r="B9" s="54">
        <f t="shared" si="2"/>
        <v>93903.6</v>
      </c>
      <c r="C9" s="54">
        <v>93904</v>
      </c>
      <c r="D9" s="50">
        <f t="shared" si="0"/>
        <v>0.39999999999417923</v>
      </c>
      <c r="E9" s="55">
        <f t="shared" si="6"/>
        <v>7395.4</v>
      </c>
      <c r="F9" s="55">
        <f aca="true" t="shared" si="8" ref="F9:P9">+F64+F116+F167+F218+F269+F320+F371+F422+F473+F524</f>
        <v>7398.4</v>
      </c>
      <c r="G9" s="55">
        <f t="shared" si="8"/>
        <v>7696.9</v>
      </c>
      <c r="H9" s="55">
        <f t="shared" si="8"/>
        <v>7697.099999999999</v>
      </c>
      <c r="I9" s="55">
        <f t="shared" si="8"/>
        <v>7385.900000000001</v>
      </c>
      <c r="J9" s="55">
        <f t="shared" si="8"/>
        <v>7318.900000000001</v>
      </c>
      <c r="K9" s="55">
        <f t="shared" si="8"/>
        <v>8623.8</v>
      </c>
      <c r="L9" s="55">
        <f t="shared" si="8"/>
        <v>8771.800000000001</v>
      </c>
      <c r="M9" s="55">
        <f t="shared" si="8"/>
        <v>7104.1</v>
      </c>
      <c r="N9" s="55">
        <f t="shared" si="8"/>
        <v>7597.299999999999</v>
      </c>
      <c r="O9" s="55">
        <f t="shared" si="8"/>
        <v>7459.299999999999</v>
      </c>
      <c r="P9" s="55">
        <f t="shared" si="8"/>
        <v>9454.7</v>
      </c>
    </row>
    <row r="10" spans="1:16" ht="11.25">
      <c r="A10" s="81" t="s">
        <v>209</v>
      </c>
      <c r="B10" s="54">
        <f t="shared" si="2"/>
        <v>76830.2</v>
      </c>
      <c r="C10" s="54">
        <v>76830.6</v>
      </c>
      <c r="D10" s="50">
        <f t="shared" si="0"/>
        <v>0.40000000000873115</v>
      </c>
      <c r="E10" s="55">
        <f t="shared" si="6"/>
        <v>6016.4</v>
      </c>
      <c r="F10" s="55">
        <f aca="true" t="shared" si="9" ref="F10:P10">+F65+F117+F168+F219+F270+F321+F372+F423+F474+F525</f>
        <v>6017.4</v>
      </c>
      <c r="G10" s="55">
        <f t="shared" si="9"/>
        <v>6315.9</v>
      </c>
      <c r="H10" s="55">
        <f t="shared" si="9"/>
        <v>6316.099999999999</v>
      </c>
      <c r="I10" s="55">
        <f t="shared" si="9"/>
        <v>6143.1</v>
      </c>
      <c r="J10" s="55">
        <f t="shared" si="9"/>
        <v>6074.900000000001</v>
      </c>
      <c r="K10" s="55">
        <f t="shared" si="9"/>
        <v>7194</v>
      </c>
      <c r="L10" s="55">
        <f t="shared" si="9"/>
        <v>7313.4</v>
      </c>
      <c r="M10" s="55">
        <f t="shared" si="9"/>
        <v>5874.200000000001</v>
      </c>
      <c r="N10" s="55">
        <f t="shared" si="9"/>
        <v>6219.5</v>
      </c>
      <c r="O10" s="55">
        <f t="shared" si="9"/>
        <v>6111.5</v>
      </c>
      <c r="P10" s="55">
        <f t="shared" si="9"/>
        <v>7233.799999999999</v>
      </c>
    </row>
    <row r="11" spans="1:16" ht="11.25">
      <c r="A11" s="53" t="s">
        <v>145</v>
      </c>
      <c r="B11" s="54">
        <f t="shared" si="2"/>
        <v>59756.8</v>
      </c>
      <c r="C11" s="54">
        <v>59757.2</v>
      </c>
      <c r="D11" s="50">
        <f t="shared" si="0"/>
        <v>0.39999999999417923</v>
      </c>
      <c r="E11" s="55">
        <f t="shared" si="6"/>
        <v>4609</v>
      </c>
      <c r="F11" s="55">
        <f aca="true" t="shared" si="10" ref="F11:P11">+F66+F118+F169+F220+F271+F322+F373+F424+F475+F526</f>
        <v>4609</v>
      </c>
      <c r="G11" s="55">
        <f t="shared" si="10"/>
        <v>4906.099999999999</v>
      </c>
      <c r="H11" s="55">
        <f t="shared" si="10"/>
        <v>4906.099999999999</v>
      </c>
      <c r="I11" s="55">
        <f t="shared" si="10"/>
        <v>4836.9</v>
      </c>
      <c r="J11" s="55">
        <f t="shared" si="10"/>
        <v>4744.3</v>
      </c>
      <c r="K11" s="55">
        <f t="shared" si="10"/>
        <v>5774.9</v>
      </c>
      <c r="L11" s="55">
        <f t="shared" si="10"/>
        <v>5856.400000000001</v>
      </c>
      <c r="M11" s="55">
        <f t="shared" si="10"/>
        <v>4486.5</v>
      </c>
      <c r="N11" s="55">
        <f t="shared" si="10"/>
        <v>4814.299999999999</v>
      </c>
      <c r="O11" s="55">
        <f t="shared" si="10"/>
        <v>4709.299999999999</v>
      </c>
      <c r="P11" s="55">
        <f t="shared" si="10"/>
        <v>5504.000000000001</v>
      </c>
    </row>
    <row r="12" spans="1:16" ht="11.25">
      <c r="A12" s="53" t="s">
        <v>146</v>
      </c>
      <c r="B12" s="54">
        <f t="shared" si="2"/>
        <v>6829.400000000001</v>
      </c>
      <c r="C12" s="54">
        <v>6829.4</v>
      </c>
      <c r="D12" s="50">
        <f t="shared" si="0"/>
        <v>0</v>
      </c>
      <c r="E12" s="55">
        <f t="shared" si="6"/>
        <v>573.8</v>
      </c>
      <c r="F12" s="55">
        <f aca="true" t="shared" si="11" ref="F12:P12">+F67+F119+F170+F221+F272+F323+F374+F425+F476+F527</f>
        <v>574.5999999999999</v>
      </c>
      <c r="G12" s="55">
        <f t="shared" si="11"/>
        <v>576</v>
      </c>
      <c r="H12" s="55">
        <f t="shared" si="11"/>
        <v>576.1999999999999</v>
      </c>
      <c r="I12" s="55">
        <f t="shared" si="11"/>
        <v>531.3000000000001</v>
      </c>
      <c r="J12" s="55">
        <f t="shared" si="11"/>
        <v>545.5999999999999</v>
      </c>
      <c r="K12" s="55">
        <f t="shared" si="11"/>
        <v>560.1</v>
      </c>
      <c r="L12" s="55">
        <f t="shared" si="11"/>
        <v>580.2</v>
      </c>
      <c r="M12" s="55">
        <f t="shared" si="11"/>
        <v>559.5</v>
      </c>
      <c r="N12" s="55">
        <f t="shared" si="11"/>
        <v>570.8</v>
      </c>
      <c r="O12" s="55">
        <f t="shared" si="11"/>
        <v>582.8</v>
      </c>
      <c r="P12" s="55">
        <f t="shared" si="11"/>
        <v>598.5</v>
      </c>
    </row>
    <row r="13" spans="1:16" ht="11.25">
      <c r="A13" s="53" t="s">
        <v>147</v>
      </c>
      <c r="B13" s="54">
        <f t="shared" si="2"/>
        <v>8536.7</v>
      </c>
      <c r="C13" s="54">
        <v>8536.7</v>
      </c>
      <c r="D13" s="50">
        <f t="shared" si="0"/>
        <v>0</v>
      </c>
      <c r="E13" s="55">
        <f t="shared" si="6"/>
        <v>689</v>
      </c>
      <c r="F13" s="55">
        <f aca="true" t="shared" si="12" ref="F13:P13">+F68+F120+F171+F222+F273+F324+F375+F426+F477+F528</f>
        <v>689</v>
      </c>
      <c r="G13" s="55">
        <f t="shared" si="12"/>
        <v>689</v>
      </c>
      <c r="H13" s="55">
        <f t="shared" si="12"/>
        <v>689</v>
      </c>
      <c r="I13" s="55">
        <f t="shared" si="12"/>
        <v>638.4</v>
      </c>
      <c r="J13" s="55">
        <f t="shared" si="12"/>
        <v>649.5</v>
      </c>
      <c r="K13" s="55">
        <f t="shared" si="12"/>
        <v>722.4</v>
      </c>
      <c r="L13" s="55">
        <f t="shared" si="12"/>
        <v>737.1999999999999</v>
      </c>
      <c r="M13" s="55">
        <f t="shared" si="12"/>
        <v>685.6</v>
      </c>
      <c r="N13" s="55">
        <f t="shared" si="12"/>
        <v>687</v>
      </c>
      <c r="O13" s="55">
        <f t="shared" si="12"/>
        <v>672</v>
      </c>
      <c r="P13" s="55">
        <f t="shared" si="12"/>
        <v>988.6</v>
      </c>
    </row>
    <row r="14" spans="1:16" ht="11.25">
      <c r="A14" s="53" t="s">
        <v>148</v>
      </c>
      <c r="B14" s="54">
        <f t="shared" si="2"/>
        <v>1707.3</v>
      </c>
      <c r="C14" s="54">
        <v>1707.3</v>
      </c>
      <c r="D14" s="50">
        <f t="shared" si="0"/>
        <v>0</v>
      </c>
      <c r="E14" s="55">
        <f t="shared" si="6"/>
        <v>144.6</v>
      </c>
      <c r="F14" s="55">
        <f aca="true" t="shared" si="13" ref="F14:P14">+F69+F121+F172+F223+F274+F325+F376+F427+F478+F529</f>
        <v>144.79999999999998</v>
      </c>
      <c r="G14" s="55">
        <f t="shared" si="13"/>
        <v>144.79999999999998</v>
      </c>
      <c r="H14" s="55">
        <f t="shared" si="13"/>
        <v>144.79999999999998</v>
      </c>
      <c r="I14" s="55">
        <f t="shared" si="13"/>
        <v>136.5</v>
      </c>
      <c r="J14" s="55">
        <f t="shared" si="13"/>
        <v>135.5</v>
      </c>
      <c r="K14" s="55">
        <f t="shared" si="13"/>
        <v>136.60000000000002</v>
      </c>
      <c r="L14" s="55">
        <f t="shared" si="13"/>
        <v>139.60000000000002</v>
      </c>
      <c r="M14" s="55">
        <f t="shared" si="13"/>
        <v>142.6</v>
      </c>
      <c r="N14" s="55">
        <f t="shared" si="13"/>
        <v>147.4</v>
      </c>
      <c r="O14" s="55">
        <f t="shared" si="13"/>
        <v>147.4</v>
      </c>
      <c r="P14" s="55">
        <f t="shared" si="13"/>
        <v>142.70000000000002</v>
      </c>
    </row>
    <row r="15" spans="1:16" ht="11.25">
      <c r="A15" s="53" t="s">
        <v>149</v>
      </c>
      <c r="B15" s="54">
        <f t="shared" si="2"/>
        <v>17073.399999999998</v>
      </c>
      <c r="C15" s="54">
        <v>17073.4</v>
      </c>
      <c r="D15" s="50">
        <f t="shared" si="0"/>
        <v>0</v>
      </c>
      <c r="E15" s="55">
        <f t="shared" si="6"/>
        <v>1379</v>
      </c>
      <c r="F15" s="55">
        <f aca="true" t="shared" si="14" ref="F15:P15">+F70+F122+F173+F224+F275+F326+F377+F428+F479+F530</f>
        <v>1381</v>
      </c>
      <c r="G15" s="55">
        <f t="shared" si="14"/>
        <v>1381</v>
      </c>
      <c r="H15" s="55">
        <f t="shared" si="14"/>
        <v>1381</v>
      </c>
      <c r="I15" s="55">
        <f t="shared" si="14"/>
        <v>1242.8</v>
      </c>
      <c r="J15" s="55">
        <f t="shared" si="14"/>
        <v>1244</v>
      </c>
      <c r="K15" s="55">
        <f t="shared" si="14"/>
        <v>1429.8</v>
      </c>
      <c r="L15" s="55">
        <f t="shared" si="14"/>
        <v>1458.3999999999999</v>
      </c>
      <c r="M15" s="55">
        <f t="shared" si="14"/>
        <v>1229.9</v>
      </c>
      <c r="N15" s="55">
        <f t="shared" si="14"/>
        <v>1377.8</v>
      </c>
      <c r="O15" s="55">
        <f t="shared" si="14"/>
        <v>1347.8</v>
      </c>
      <c r="P15" s="55">
        <f t="shared" si="14"/>
        <v>2220.9</v>
      </c>
    </row>
    <row r="16" spans="1:16" ht="11.25">
      <c r="A16" s="53" t="s">
        <v>150</v>
      </c>
      <c r="B16" s="54">
        <f t="shared" si="2"/>
        <v>588576</v>
      </c>
      <c r="C16" s="54">
        <v>588576</v>
      </c>
      <c r="D16" s="50">
        <f t="shared" si="0"/>
        <v>0</v>
      </c>
      <c r="E16" s="55">
        <f aca="true" t="shared" si="15" ref="E16:P16">E17+E18+E19+E20+E21+E22+E23+E24+E25+E27+E28+E29+E30+E31+E35</f>
        <v>56934.9</v>
      </c>
      <c r="F16" s="55">
        <f t="shared" si="15"/>
        <v>58020.6</v>
      </c>
      <c r="G16" s="55">
        <f t="shared" si="15"/>
        <v>57830.5</v>
      </c>
      <c r="H16" s="55">
        <f t="shared" si="15"/>
        <v>58540.3</v>
      </c>
      <c r="I16" s="55">
        <f t="shared" si="15"/>
        <v>48424.7</v>
      </c>
      <c r="J16" s="55">
        <f t="shared" si="15"/>
        <v>37573.1</v>
      </c>
      <c r="K16" s="55">
        <f t="shared" si="15"/>
        <v>21937.4</v>
      </c>
      <c r="L16" s="55">
        <f t="shared" si="15"/>
        <v>19972.1</v>
      </c>
      <c r="M16" s="55">
        <f t="shared" si="15"/>
        <v>53857.3</v>
      </c>
      <c r="N16" s="55">
        <f t="shared" si="15"/>
        <v>58530.1</v>
      </c>
      <c r="O16" s="55">
        <f t="shared" si="15"/>
        <v>59553.600000000006</v>
      </c>
      <c r="P16" s="55">
        <f t="shared" si="15"/>
        <v>57401.399999999994</v>
      </c>
    </row>
    <row r="17" spans="1:16" ht="11.25">
      <c r="A17" s="53" t="s">
        <v>151</v>
      </c>
      <c r="B17" s="54">
        <f t="shared" si="2"/>
        <v>5177.500000000001</v>
      </c>
      <c r="C17" s="54">
        <v>5177.500000000001</v>
      </c>
      <c r="D17" s="50">
        <f t="shared" si="0"/>
        <v>0</v>
      </c>
      <c r="E17" s="55">
        <f>+E72+E124+E175+E226+E277+E328+E379+E430+E481+E532</f>
        <v>610</v>
      </c>
      <c r="F17" s="55">
        <f aca="true" t="shared" si="16" ref="F17:P17">+F72+F124+F175+F226+F277+F328+F379+F430+F481+F532</f>
        <v>610</v>
      </c>
      <c r="G17" s="55">
        <f t="shared" si="16"/>
        <v>610</v>
      </c>
      <c r="H17" s="55">
        <f t="shared" si="16"/>
        <v>354</v>
      </c>
      <c r="I17" s="55">
        <f t="shared" si="16"/>
        <v>354</v>
      </c>
      <c r="J17" s="55">
        <f t="shared" si="16"/>
        <v>260</v>
      </c>
      <c r="K17" s="55">
        <f t="shared" si="16"/>
        <v>310.9</v>
      </c>
      <c r="L17" s="55">
        <f t="shared" si="16"/>
        <v>283.8</v>
      </c>
      <c r="M17" s="55">
        <f t="shared" si="16"/>
        <v>430</v>
      </c>
      <c r="N17" s="55">
        <f t="shared" si="16"/>
        <v>370</v>
      </c>
      <c r="O17" s="55">
        <f t="shared" si="16"/>
        <v>549</v>
      </c>
      <c r="P17" s="55">
        <f t="shared" si="16"/>
        <v>435.8</v>
      </c>
    </row>
    <row r="18" spans="1:16" ht="11.25">
      <c r="A18" s="53" t="s">
        <v>152</v>
      </c>
      <c r="B18" s="54">
        <f t="shared" si="2"/>
        <v>40354.799999999996</v>
      </c>
      <c r="C18" s="54">
        <v>40354.799999999996</v>
      </c>
      <c r="D18" s="50">
        <f t="shared" si="0"/>
        <v>0</v>
      </c>
      <c r="E18" s="55">
        <f aca="true" t="shared" si="17" ref="E18:P18">E73+E125+E176+E227+E278+E329+E380+E431+E482+E533</f>
        <v>3346</v>
      </c>
      <c r="F18" s="55">
        <f t="shared" si="17"/>
        <v>3346</v>
      </c>
      <c r="G18" s="55">
        <f t="shared" si="17"/>
        <v>3346</v>
      </c>
      <c r="H18" s="55">
        <f t="shared" si="17"/>
        <v>3346</v>
      </c>
      <c r="I18" s="55">
        <f t="shared" si="17"/>
        <v>3326</v>
      </c>
      <c r="J18" s="55">
        <f t="shared" si="17"/>
        <v>3326</v>
      </c>
      <c r="K18" s="55">
        <f t="shared" si="17"/>
        <v>3326</v>
      </c>
      <c r="L18" s="55">
        <f t="shared" si="17"/>
        <v>3418.1</v>
      </c>
      <c r="M18" s="55">
        <f t="shared" si="17"/>
        <v>3326</v>
      </c>
      <c r="N18" s="55">
        <f t="shared" si="17"/>
        <v>3346</v>
      </c>
      <c r="O18" s="55">
        <f t="shared" si="17"/>
        <v>3416</v>
      </c>
      <c r="P18" s="55">
        <f t="shared" si="17"/>
        <v>3486.7</v>
      </c>
    </row>
    <row r="19" spans="1:16" ht="11.25">
      <c r="A19" s="53" t="s">
        <v>153</v>
      </c>
      <c r="B19" s="54">
        <f t="shared" si="2"/>
        <v>173009.7</v>
      </c>
      <c r="C19" s="54">
        <v>173009.7</v>
      </c>
      <c r="D19" s="50">
        <f t="shared" si="0"/>
        <v>0</v>
      </c>
      <c r="E19" s="55">
        <f aca="true" t="shared" si="18" ref="E19:P19">E74+E126+E177+E228+E279+E330+E381+E432+E483+E534</f>
        <v>18795</v>
      </c>
      <c r="F19" s="55">
        <f t="shared" si="18"/>
        <v>18795</v>
      </c>
      <c r="G19" s="55">
        <f t="shared" si="18"/>
        <v>18795</v>
      </c>
      <c r="H19" s="55">
        <f t="shared" si="18"/>
        <v>27795</v>
      </c>
      <c r="I19" s="55">
        <f t="shared" si="18"/>
        <v>10000</v>
      </c>
      <c r="J19" s="55">
        <f t="shared" si="18"/>
        <v>0</v>
      </c>
      <c r="K19" s="55">
        <f t="shared" si="18"/>
        <v>0</v>
      </c>
      <c r="L19" s="55">
        <f t="shared" si="18"/>
        <v>2000</v>
      </c>
      <c r="M19" s="55">
        <f t="shared" si="18"/>
        <v>2940</v>
      </c>
      <c r="N19" s="55">
        <f t="shared" si="18"/>
        <v>24595</v>
      </c>
      <c r="O19" s="55">
        <f t="shared" si="18"/>
        <v>24595</v>
      </c>
      <c r="P19" s="55">
        <f t="shared" si="18"/>
        <v>24699.7</v>
      </c>
    </row>
    <row r="20" spans="1:16" ht="11.25">
      <c r="A20" s="53" t="s">
        <v>154</v>
      </c>
      <c r="B20" s="54">
        <f t="shared" si="2"/>
        <v>14652.5</v>
      </c>
      <c r="C20" s="54">
        <v>14652.5</v>
      </c>
      <c r="D20" s="50">
        <f t="shared" si="0"/>
        <v>0</v>
      </c>
      <c r="E20" s="55">
        <f aca="true" t="shared" si="19" ref="E20:P20">E75+E127+E178+E229+E280+E331+E382+E433+E484+E535</f>
        <v>1340</v>
      </c>
      <c r="F20" s="55">
        <f t="shared" si="19"/>
        <v>1340</v>
      </c>
      <c r="G20" s="55">
        <f t="shared" si="19"/>
        <v>1340</v>
      </c>
      <c r="H20" s="55">
        <f t="shared" si="19"/>
        <v>1340</v>
      </c>
      <c r="I20" s="55">
        <f t="shared" si="19"/>
        <v>1050</v>
      </c>
      <c r="J20" s="55">
        <f t="shared" si="19"/>
        <v>1060</v>
      </c>
      <c r="K20" s="55">
        <f t="shared" si="19"/>
        <v>1000</v>
      </c>
      <c r="L20" s="55">
        <f t="shared" si="19"/>
        <v>1000</v>
      </c>
      <c r="M20" s="55">
        <f t="shared" si="19"/>
        <v>1090</v>
      </c>
      <c r="N20" s="55">
        <f t="shared" si="19"/>
        <v>1412.5</v>
      </c>
      <c r="O20" s="55">
        <f t="shared" si="19"/>
        <v>1340</v>
      </c>
      <c r="P20" s="55">
        <f t="shared" si="19"/>
        <v>1340</v>
      </c>
    </row>
    <row r="21" spans="1:16" ht="11.25">
      <c r="A21" s="53" t="s">
        <v>155</v>
      </c>
      <c r="B21" s="54">
        <f t="shared" si="2"/>
        <v>6622.3</v>
      </c>
      <c r="C21" s="54">
        <v>6622.3</v>
      </c>
      <c r="D21" s="50">
        <f t="shared" si="0"/>
        <v>0</v>
      </c>
      <c r="E21" s="55">
        <f aca="true" t="shared" si="20" ref="E21:P21">E76+E128+E179+E230+E281+E332+E383+E434+E485+E536</f>
        <v>710</v>
      </c>
      <c r="F21" s="55">
        <f t="shared" si="20"/>
        <v>710</v>
      </c>
      <c r="G21" s="55">
        <f t="shared" si="20"/>
        <v>710</v>
      </c>
      <c r="H21" s="55">
        <f t="shared" si="20"/>
        <v>710</v>
      </c>
      <c r="I21" s="55">
        <f t="shared" si="20"/>
        <v>510</v>
      </c>
      <c r="J21" s="55">
        <f t="shared" si="20"/>
        <v>510</v>
      </c>
      <c r="K21" s="55">
        <f t="shared" si="20"/>
        <v>100</v>
      </c>
      <c r="L21" s="55">
        <f t="shared" si="20"/>
        <v>120</v>
      </c>
      <c r="M21" s="55">
        <f t="shared" si="20"/>
        <v>510</v>
      </c>
      <c r="N21" s="55">
        <f t="shared" si="20"/>
        <v>710</v>
      </c>
      <c r="O21" s="55">
        <f t="shared" si="20"/>
        <v>710</v>
      </c>
      <c r="P21" s="55">
        <f t="shared" si="20"/>
        <v>612.3</v>
      </c>
    </row>
    <row r="22" spans="1:16" ht="11.25">
      <c r="A22" s="53" t="s">
        <v>156</v>
      </c>
      <c r="B22" s="54">
        <f t="shared" si="2"/>
        <v>23848.7</v>
      </c>
      <c r="C22" s="54">
        <v>23848.7</v>
      </c>
      <c r="D22" s="50">
        <f t="shared" si="0"/>
        <v>0</v>
      </c>
      <c r="E22" s="55">
        <f aca="true" t="shared" si="21" ref="E22:P22">E77+E129+E180+E231+E282+E333+E384+E435+E486+E537</f>
        <v>1986.5</v>
      </c>
      <c r="F22" s="55">
        <f t="shared" si="21"/>
        <v>1986.5</v>
      </c>
      <c r="G22" s="55">
        <f t="shared" si="21"/>
        <v>1986.5</v>
      </c>
      <c r="H22" s="55">
        <f t="shared" si="21"/>
        <v>1986.5</v>
      </c>
      <c r="I22" s="55">
        <f t="shared" si="21"/>
        <v>1986.5</v>
      </c>
      <c r="J22" s="55">
        <f t="shared" si="21"/>
        <v>1981.5</v>
      </c>
      <c r="K22" s="55">
        <f t="shared" si="21"/>
        <v>1981.5</v>
      </c>
      <c r="L22" s="55">
        <f t="shared" si="21"/>
        <v>1981.5</v>
      </c>
      <c r="M22" s="55">
        <f t="shared" si="21"/>
        <v>1981.5</v>
      </c>
      <c r="N22" s="55">
        <f t="shared" si="21"/>
        <v>1996.5</v>
      </c>
      <c r="O22" s="55">
        <f t="shared" si="21"/>
        <v>1996.5</v>
      </c>
      <c r="P22" s="55">
        <f t="shared" si="21"/>
        <v>1997.2</v>
      </c>
    </row>
    <row r="23" spans="1:16" ht="11.25">
      <c r="A23" s="53" t="s">
        <v>157</v>
      </c>
      <c r="B23" s="54">
        <f t="shared" si="2"/>
        <v>2737.2</v>
      </c>
      <c r="C23" s="54">
        <v>2737.2</v>
      </c>
      <c r="D23" s="50">
        <f t="shared" si="0"/>
        <v>0</v>
      </c>
      <c r="E23" s="55">
        <f aca="true" t="shared" si="22" ref="E23:P23">E78+E130+E181+E232+E283+E334+E385+E436+E487+E538</f>
        <v>330</v>
      </c>
      <c r="F23" s="55">
        <f t="shared" si="22"/>
        <v>330</v>
      </c>
      <c r="G23" s="55">
        <f t="shared" si="22"/>
        <v>390</v>
      </c>
      <c r="H23" s="55">
        <f t="shared" si="22"/>
        <v>100</v>
      </c>
      <c r="I23" s="55">
        <f t="shared" si="22"/>
        <v>50</v>
      </c>
      <c r="J23" s="55">
        <f t="shared" si="22"/>
        <v>250</v>
      </c>
      <c r="K23" s="55">
        <f t="shared" si="22"/>
        <v>50</v>
      </c>
      <c r="L23" s="55">
        <f t="shared" si="22"/>
        <v>50</v>
      </c>
      <c r="M23" s="55">
        <f t="shared" si="22"/>
        <v>300</v>
      </c>
      <c r="N23" s="55">
        <f t="shared" si="22"/>
        <v>250</v>
      </c>
      <c r="O23" s="55">
        <f t="shared" si="22"/>
        <v>250</v>
      </c>
      <c r="P23" s="55">
        <f t="shared" si="22"/>
        <v>387.2</v>
      </c>
    </row>
    <row r="24" spans="1:16" ht="11.25">
      <c r="A24" s="53" t="s">
        <v>158</v>
      </c>
      <c r="B24" s="54">
        <f t="shared" si="2"/>
        <v>721</v>
      </c>
      <c r="C24" s="54">
        <v>721</v>
      </c>
      <c r="D24" s="50">
        <f t="shared" si="0"/>
        <v>0</v>
      </c>
      <c r="E24" s="55">
        <f aca="true" t="shared" si="23" ref="E24:P24">E79+E131+E182+E233+E284+E335+E386+E437+E488+E539</f>
        <v>80</v>
      </c>
      <c r="F24" s="55">
        <f t="shared" si="23"/>
        <v>320</v>
      </c>
      <c r="G24" s="55">
        <f t="shared" si="23"/>
        <v>170</v>
      </c>
      <c r="H24" s="55">
        <f t="shared" si="23"/>
        <v>0</v>
      </c>
      <c r="I24" s="55">
        <f t="shared" si="23"/>
        <v>0</v>
      </c>
      <c r="J24" s="55">
        <f t="shared" si="23"/>
        <v>0</v>
      </c>
      <c r="K24" s="55">
        <f t="shared" si="23"/>
        <v>0</v>
      </c>
      <c r="L24" s="55">
        <f t="shared" si="23"/>
        <v>0</v>
      </c>
      <c r="M24" s="55">
        <f t="shared" si="23"/>
        <v>0</v>
      </c>
      <c r="N24" s="55">
        <f t="shared" si="23"/>
        <v>0</v>
      </c>
      <c r="O24" s="55">
        <f t="shared" si="23"/>
        <v>30</v>
      </c>
      <c r="P24" s="55">
        <f t="shared" si="23"/>
        <v>121</v>
      </c>
    </row>
    <row r="25" spans="1:16" ht="11.25">
      <c r="A25" s="53" t="s">
        <v>159</v>
      </c>
      <c r="B25" s="54">
        <f t="shared" si="2"/>
        <v>977.5</v>
      </c>
      <c r="C25" s="54">
        <v>977.5</v>
      </c>
      <c r="D25" s="50">
        <f t="shared" si="0"/>
        <v>0</v>
      </c>
      <c r="E25" s="55">
        <f>+E80+B132+B183+B234+B285+E336+E387+E438+E489+E540</f>
        <v>0</v>
      </c>
      <c r="F25" s="55">
        <f aca="true" t="shared" si="24" ref="F25:P25">+F80+C132+C183+C234+C285+F336+F387+F438+F489+F540</f>
        <v>0</v>
      </c>
      <c r="G25" s="55">
        <f t="shared" si="24"/>
        <v>977.5</v>
      </c>
      <c r="H25" s="55">
        <f t="shared" si="24"/>
        <v>0</v>
      </c>
      <c r="I25" s="55">
        <f t="shared" si="24"/>
        <v>0</v>
      </c>
      <c r="J25" s="55">
        <f t="shared" si="24"/>
        <v>0</v>
      </c>
      <c r="K25" s="55">
        <f t="shared" si="24"/>
        <v>0</v>
      </c>
      <c r="L25" s="55">
        <f t="shared" si="24"/>
        <v>0</v>
      </c>
      <c r="M25" s="55">
        <f t="shared" si="24"/>
        <v>0</v>
      </c>
      <c r="N25" s="55">
        <f t="shared" si="24"/>
        <v>0</v>
      </c>
      <c r="O25" s="55">
        <f t="shared" si="24"/>
        <v>0</v>
      </c>
      <c r="P25" s="55">
        <f t="shared" si="24"/>
        <v>0</v>
      </c>
    </row>
    <row r="26" spans="1:16" ht="11.25">
      <c r="A26" s="53" t="s">
        <v>160</v>
      </c>
      <c r="B26" s="54">
        <f t="shared" si="2"/>
        <v>0</v>
      </c>
      <c r="C26" s="54">
        <v>0</v>
      </c>
      <c r="D26" s="50">
        <f t="shared" si="0"/>
        <v>0</v>
      </c>
      <c r="E26" s="55">
        <f aca="true" t="shared" si="25" ref="E26:P26">E81+E133+E184+E235+E286+E337+E388+E439+E490+E541</f>
        <v>0</v>
      </c>
      <c r="F26" s="55">
        <f t="shared" si="25"/>
        <v>0</v>
      </c>
      <c r="G26" s="55">
        <f t="shared" si="25"/>
        <v>0</v>
      </c>
      <c r="H26" s="55">
        <f t="shared" si="25"/>
        <v>0</v>
      </c>
      <c r="I26" s="55">
        <f t="shared" si="25"/>
        <v>0</v>
      </c>
      <c r="J26" s="55">
        <f t="shared" si="25"/>
        <v>0</v>
      </c>
      <c r="K26" s="55">
        <f t="shared" si="25"/>
        <v>0</v>
      </c>
      <c r="L26" s="55">
        <f t="shared" si="25"/>
        <v>0</v>
      </c>
      <c r="M26" s="55">
        <f t="shared" si="25"/>
        <v>0</v>
      </c>
      <c r="N26" s="55">
        <f t="shared" si="25"/>
        <v>0</v>
      </c>
      <c r="O26" s="55">
        <f t="shared" si="25"/>
        <v>0</v>
      </c>
      <c r="P26" s="55">
        <f t="shared" si="25"/>
        <v>0</v>
      </c>
    </row>
    <row r="27" spans="1:16" ht="11.25">
      <c r="A27" s="53" t="s">
        <v>161</v>
      </c>
      <c r="B27" s="54">
        <f t="shared" si="2"/>
        <v>1414.9</v>
      </c>
      <c r="C27" s="54">
        <v>1414.9</v>
      </c>
      <c r="D27" s="50">
        <f t="shared" si="0"/>
        <v>0</v>
      </c>
      <c r="E27" s="55">
        <f aca="true" t="shared" si="26" ref="E27:P27">E82+E134+E185+E236+E287+E338+E389+E440+E491+E542</f>
        <v>210</v>
      </c>
      <c r="F27" s="55">
        <f t="shared" si="26"/>
        <v>350</v>
      </c>
      <c r="G27" s="55">
        <f t="shared" si="26"/>
        <v>130</v>
      </c>
      <c r="H27" s="55">
        <f t="shared" si="26"/>
        <v>40</v>
      </c>
      <c r="I27" s="55">
        <f t="shared" si="26"/>
        <v>0</v>
      </c>
      <c r="J27" s="55">
        <f t="shared" si="26"/>
        <v>100</v>
      </c>
      <c r="K27" s="55">
        <f t="shared" si="26"/>
        <v>60</v>
      </c>
      <c r="L27" s="55">
        <f t="shared" si="26"/>
        <v>0</v>
      </c>
      <c r="M27" s="55">
        <f t="shared" si="26"/>
        <v>40</v>
      </c>
      <c r="N27" s="55">
        <f t="shared" si="26"/>
        <v>130</v>
      </c>
      <c r="O27" s="55">
        <f t="shared" si="26"/>
        <v>314.9</v>
      </c>
      <c r="P27" s="55">
        <f t="shared" si="26"/>
        <v>40</v>
      </c>
    </row>
    <row r="28" spans="1:16" ht="11.25">
      <c r="A28" s="53" t="s">
        <v>162</v>
      </c>
      <c r="B28" s="54">
        <f t="shared" si="2"/>
        <v>1906.1</v>
      </c>
      <c r="C28" s="54">
        <v>1906.1</v>
      </c>
      <c r="D28" s="50">
        <f t="shared" si="0"/>
        <v>0</v>
      </c>
      <c r="E28" s="55">
        <f aca="true" t="shared" si="27" ref="E28:P28">E83+E135+E186+E237+E288+E339+E390+E441+E492+E543</f>
        <v>600</v>
      </c>
      <c r="F28" s="55">
        <f t="shared" si="27"/>
        <v>0</v>
      </c>
      <c r="G28" s="55">
        <f t="shared" si="27"/>
        <v>600</v>
      </c>
      <c r="H28" s="55">
        <f t="shared" si="27"/>
        <v>0</v>
      </c>
      <c r="I28" s="55">
        <f t="shared" si="27"/>
        <v>0</v>
      </c>
      <c r="J28" s="55">
        <f t="shared" si="27"/>
        <v>0</v>
      </c>
      <c r="K28" s="55">
        <f t="shared" si="27"/>
        <v>0</v>
      </c>
      <c r="L28" s="55">
        <f t="shared" si="27"/>
        <v>0</v>
      </c>
      <c r="M28" s="55">
        <f t="shared" si="27"/>
        <v>706.1</v>
      </c>
      <c r="N28" s="55">
        <f t="shared" si="27"/>
        <v>0</v>
      </c>
      <c r="O28" s="55">
        <f t="shared" si="27"/>
        <v>0</v>
      </c>
      <c r="P28" s="55">
        <f t="shared" si="27"/>
        <v>0</v>
      </c>
    </row>
    <row r="29" spans="1:16" ht="11.25">
      <c r="A29" s="53" t="s">
        <v>163</v>
      </c>
      <c r="B29" s="54">
        <f t="shared" si="2"/>
        <v>293250</v>
      </c>
      <c r="C29" s="54">
        <v>293250</v>
      </c>
      <c r="D29" s="50">
        <f t="shared" si="0"/>
        <v>0</v>
      </c>
      <c r="E29" s="55">
        <f aca="true" t="shared" si="28" ref="E29:P29">E84+E136+E187+E238+E289+E340+E391+E442+E493+E544</f>
        <v>26847.4</v>
      </c>
      <c r="F29" s="55">
        <f t="shared" si="28"/>
        <v>27293.1</v>
      </c>
      <c r="G29" s="55">
        <f t="shared" si="28"/>
        <v>26390.7</v>
      </c>
      <c r="H29" s="55">
        <f t="shared" si="28"/>
        <v>21418.8</v>
      </c>
      <c r="I29" s="55">
        <f t="shared" si="28"/>
        <v>30570.7</v>
      </c>
      <c r="J29" s="55">
        <f t="shared" si="28"/>
        <v>29635.6</v>
      </c>
      <c r="K29" s="55">
        <f t="shared" si="28"/>
        <v>13659</v>
      </c>
      <c r="L29" s="55">
        <f t="shared" si="28"/>
        <v>10768.7</v>
      </c>
      <c r="M29" s="55">
        <f t="shared" si="28"/>
        <v>40379.4</v>
      </c>
      <c r="N29" s="55">
        <f t="shared" si="28"/>
        <v>23370.1</v>
      </c>
      <c r="O29" s="55">
        <f t="shared" si="28"/>
        <v>23792.2</v>
      </c>
      <c r="P29" s="55">
        <f t="shared" si="28"/>
        <v>19124.3</v>
      </c>
    </row>
    <row r="30" spans="1:16" ht="11.25">
      <c r="A30" s="53" t="s">
        <v>164</v>
      </c>
      <c r="B30" s="54">
        <f t="shared" si="2"/>
        <v>18674.3</v>
      </c>
      <c r="C30" s="54">
        <v>18674.3</v>
      </c>
      <c r="D30" s="50">
        <f t="shared" si="0"/>
        <v>0</v>
      </c>
      <c r="E30" s="55">
        <f aca="true" t="shared" si="29" ref="E30:P30">E85+E137+E188+E239+E290+E341+E392+E443+E494+E545</f>
        <v>1380</v>
      </c>
      <c r="F30" s="55">
        <f t="shared" si="29"/>
        <v>1990</v>
      </c>
      <c r="G30" s="55">
        <f t="shared" si="29"/>
        <v>1392.5</v>
      </c>
      <c r="H30" s="55">
        <f t="shared" si="29"/>
        <v>1350</v>
      </c>
      <c r="I30" s="55">
        <f t="shared" si="29"/>
        <v>577.5</v>
      </c>
      <c r="J30" s="55">
        <f t="shared" si="29"/>
        <v>350</v>
      </c>
      <c r="K30" s="55">
        <f t="shared" si="29"/>
        <v>1350</v>
      </c>
      <c r="L30" s="55">
        <f t="shared" si="29"/>
        <v>350</v>
      </c>
      <c r="M30" s="55">
        <f t="shared" si="29"/>
        <v>1824.3</v>
      </c>
      <c r="N30" s="55">
        <f t="shared" si="29"/>
        <v>1870</v>
      </c>
      <c r="O30" s="55">
        <f t="shared" si="29"/>
        <v>1870</v>
      </c>
      <c r="P30" s="55">
        <f t="shared" si="29"/>
        <v>4370</v>
      </c>
    </row>
    <row r="31" spans="1:16" ht="21" customHeight="1">
      <c r="A31" s="57" t="s">
        <v>165</v>
      </c>
      <c r="B31" s="54">
        <f t="shared" si="2"/>
        <v>4545.3</v>
      </c>
      <c r="C31" s="54">
        <v>4545.3</v>
      </c>
      <c r="D31" s="50">
        <f t="shared" si="0"/>
        <v>0</v>
      </c>
      <c r="E31" s="55">
        <f aca="true" t="shared" si="30" ref="E31:P31">E86+E138+E189+E240+E291+E342+E393+E444+E495+E546</f>
        <v>700</v>
      </c>
      <c r="F31" s="55">
        <f t="shared" si="30"/>
        <v>950</v>
      </c>
      <c r="G31" s="55">
        <f t="shared" si="30"/>
        <v>792.3</v>
      </c>
      <c r="H31" s="55">
        <f t="shared" si="30"/>
        <v>100</v>
      </c>
      <c r="I31" s="55">
        <f t="shared" si="30"/>
        <v>0</v>
      </c>
      <c r="J31" s="55">
        <f t="shared" si="30"/>
        <v>100</v>
      </c>
      <c r="K31" s="55">
        <f t="shared" si="30"/>
        <v>100</v>
      </c>
      <c r="L31" s="55">
        <f t="shared" si="30"/>
        <v>0</v>
      </c>
      <c r="M31" s="55">
        <f t="shared" si="30"/>
        <v>130</v>
      </c>
      <c r="N31" s="55">
        <f t="shared" si="30"/>
        <v>480</v>
      </c>
      <c r="O31" s="55">
        <f t="shared" si="30"/>
        <v>690</v>
      </c>
      <c r="P31" s="55">
        <f t="shared" si="30"/>
        <v>503</v>
      </c>
    </row>
    <row r="32" spans="1:16" ht="22.5">
      <c r="A32" s="57" t="s">
        <v>204</v>
      </c>
      <c r="B32" s="54">
        <f t="shared" si="2"/>
        <v>332.3</v>
      </c>
      <c r="C32" s="54">
        <v>332.3</v>
      </c>
      <c r="D32" s="50">
        <f t="shared" si="0"/>
        <v>0</v>
      </c>
      <c r="E32" s="55">
        <f aca="true" t="shared" si="31" ref="E32:P32">E87+E139+E190+E241+E292+E343+E394+E445+E496+E547</f>
        <v>100</v>
      </c>
      <c r="F32" s="55">
        <f t="shared" si="31"/>
        <v>100</v>
      </c>
      <c r="G32" s="55">
        <f t="shared" si="31"/>
        <v>132.3</v>
      </c>
      <c r="H32" s="55">
        <f t="shared" si="31"/>
        <v>0</v>
      </c>
      <c r="I32" s="55">
        <f t="shared" si="31"/>
        <v>0</v>
      </c>
      <c r="J32" s="55">
        <f t="shared" si="31"/>
        <v>0</v>
      </c>
      <c r="K32" s="55">
        <f t="shared" si="31"/>
        <v>0</v>
      </c>
      <c r="L32" s="55">
        <f t="shared" si="31"/>
        <v>0</v>
      </c>
      <c r="M32" s="55">
        <f t="shared" si="31"/>
        <v>0</v>
      </c>
      <c r="N32" s="55">
        <f t="shared" si="31"/>
        <v>0</v>
      </c>
      <c r="O32" s="55">
        <f t="shared" si="31"/>
        <v>0</v>
      </c>
      <c r="P32" s="55">
        <f t="shared" si="31"/>
        <v>0</v>
      </c>
    </row>
    <row r="33" spans="1:16" ht="22.5">
      <c r="A33" s="57" t="s">
        <v>205</v>
      </c>
      <c r="B33" s="54">
        <f t="shared" si="2"/>
        <v>3724.3</v>
      </c>
      <c r="C33" s="54">
        <v>3724.3</v>
      </c>
      <c r="D33" s="50">
        <f t="shared" si="0"/>
        <v>0</v>
      </c>
      <c r="E33" s="55">
        <f aca="true" t="shared" si="32" ref="E33:P33">E88+E140+E191+E242+E293+E344+E395+E446+E497+E548</f>
        <v>500</v>
      </c>
      <c r="F33" s="55">
        <f t="shared" si="32"/>
        <v>750</v>
      </c>
      <c r="G33" s="55">
        <f t="shared" si="32"/>
        <v>560</v>
      </c>
      <c r="H33" s="55">
        <f t="shared" si="32"/>
        <v>100</v>
      </c>
      <c r="I33" s="55">
        <f t="shared" si="32"/>
        <v>0</v>
      </c>
      <c r="J33" s="55">
        <f t="shared" si="32"/>
        <v>100</v>
      </c>
      <c r="K33" s="55">
        <f t="shared" si="32"/>
        <v>100</v>
      </c>
      <c r="L33" s="55">
        <f t="shared" si="32"/>
        <v>0</v>
      </c>
      <c r="M33" s="55">
        <f t="shared" si="32"/>
        <v>130</v>
      </c>
      <c r="N33" s="55">
        <f t="shared" si="32"/>
        <v>480</v>
      </c>
      <c r="O33" s="55">
        <f t="shared" si="32"/>
        <v>690</v>
      </c>
      <c r="P33" s="55">
        <f t="shared" si="32"/>
        <v>314.3</v>
      </c>
    </row>
    <row r="34" spans="1:16" ht="22.5">
      <c r="A34" s="57" t="s">
        <v>206</v>
      </c>
      <c r="B34" s="54">
        <f t="shared" si="2"/>
        <v>488.7</v>
      </c>
      <c r="C34" s="54">
        <v>488.7</v>
      </c>
      <c r="D34" s="50">
        <f t="shared" si="0"/>
        <v>0</v>
      </c>
      <c r="E34" s="55">
        <f aca="true" t="shared" si="33" ref="E34:P34">E89+E141+E192+E243+E294+E345+E396+E447+E498+E549</f>
        <v>100</v>
      </c>
      <c r="F34" s="55">
        <f t="shared" si="33"/>
        <v>100</v>
      </c>
      <c r="G34" s="55">
        <f t="shared" si="33"/>
        <v>100</v>
      </c>
      <c r="H34" s="55">
        <f t="shared" si="33"/>
        <v>0</v>
      </c>
      <c r="I34" s="55">
        <f t="shared" si="33"/>
        <v>0</v>
      </c>
      <c r="J34" s="55">
        <f t="shared" si="33"/>
        <v>0</v>
      </c>
      <c r="K34" s="55">
        <f t="shared" si="33"/>
        <v>0</v>
      </c>
      <c r="L34" s="55">
        <f t="shared" si="33"/>
        <v>0</v>
      </c>
      <c r="M34" s="55">
        <f t="shared" si="33"/>
        <v>0</v>
      </c>
      <c r="N34" s="55">
        <f t="shared" si="33"/>
        <v>0</v>
      </c>
      <c r="O34" s="55">
        <f t="shared" si="33"/>
        <v>0</v>
      </c>
      <c r="P34" s="55">
        <f t="shared" si="33"/>
        <v>188.7</v>
      </c>
    </row>
    <row r="35" spans="1:16" ht="11.25">
      <c r="A35" s="81" t="s">
        <v>208</v>
      </c>
      <c r="B35" s="54">
        <f t="shared" si="2"/>
        <v>684.2</v>
      </c>
      <c r="C35" s="54">
        <v>684.2</v>
      </c>
      <c r="D35" s="50">
        <f t="shared" si="0"/>
        <v>0</v>
      </c>
      <c r="E35" s="55">
        <f aca="true" t="shared" si="34" ref="E35:P35">E90+E142+E193+E244+E295+E346+E397+E448+E499+E550</f>
        <v>0</v>
      </c>
      <c r="F35" s="55">
        <f t="shared" si="34"/>
        <v>0</v>
      </c>
      <c r="G35" s="55">
        <f t="shared" si="34"/>
        <v>200</v>
      </c>
      <c r="H35" s="55">
        <f t="shared" si="34"/>
        <v>0</v>
      </c>
      <c r="I35" s="55">
        <f t="shared" si="34"/>
        <v>0</v>
      </c>
      <c r="J35" s="55">
        <f t="shared" si="34"/>
        <v>0</v>
      </c>
      <c r="K35" s="55">
        <f t="shared" si="34"/>
        <v>0</v>
      </c>
      <c r="L35" s="55">
        <f t="shared" si="34"/>
        <v>0</v>
      </c>
      <c r="M35" s="55">
        <f t="shared" si="34"/>
        <v>200</v>
      </c>
      <c r="N35" s="55">
        <f t="shared" si="34"/>
        <v>0</v>
      </c>
      <c r="O35" s="55">
        <f t="shared" si="34"/>
        <v>0</v>
      </c>
      <c r="P35" s="55">
        <f t="shared" si="34"/>
        <v>284.2</v>
      </c>
    </row>
    <row r="36" spans="1:16" ht="11.25">
      <c r="A36" s="53" t="s">
        <v>170</v>
      </c>
      <c r="B36" s="54">
        <f t="shared" si="2"/>
        <v>5082.9</v>
      </c>
      <c r="C36" s="54">
        <v>5082.9</v>
      </c>
      <c r="D36" s="50">
        <f t="shared" si="0"/>
        <v>0</v>
      </c>
      <c r="E36" s="55">
        <f>E37+E40</f>
        <v>750</v>
      </c>
      <c r="F36" s="55">
        <f aca="true" t="shared" si="35" ref="F36:P36">F37+F40</f>
        <v>650</v>
      </c>
      <c r="G36" s="55">
        <f t="shared" si="35"/>
        <v>850</v>
      </c>
      <c r="H36" s="55">
        <f t="shared" si="35"/>
        <v>140</v>
      </c>
      <c r="I36" s="55">
        <f t="shared" si="35"/>
        <v>100</v>
      </c>
      <c r="J36" s="55">
        <f t="shared" si="35"/>
        <v>138.7</v>
      </c>
      <c r="K36" s="55">
        <f t="shared" si="35"/>
        <v>0</v>
      </c>
      <c r="L36" s="55">
        <f t="shared" si="35"/>
        <v>40</v>
      </c>
      <c r="M36" s="55">
        <f t="shared" si="35"/>
        <v>300</v>
      </c>
      <c r="N36" s="55">
        <f t="shared" si="35"/>
        <v>600</v>
      </c>
      <c r="O36" s="55">
        <f t="shared" si="35"/>
        <v>964.5</v>
      </c>
      <c r="P36" s="55">
        <f t="shared" si="35"/>
        <v>549.7</v>
      </c>
    </row>
    <row r="37" spans="1:16" ht="11.25">
      <c r="A37" s="53" t="s">
        <v>171</v>
      </c>
      <c r="B37" s="54">
        <f t="shared" si="2"/>
        <v>3910</v>
      </c>
      <c r="C37" s="54">
        <v>3910</v>
      </c>
      <c r="D37" s="50">
        <f t="shared" si="0"/>
        <v>0</v>
      </c>
      <c r="E37" s="55">
        <f>E38</f>
        <v>750</v>
      </c>
      <c r="F37" s="55">
        <f aca="true" t="shared" si="36" ref="F37:P38">F38</f>
        <v>650</v>
      </c>
      <c r="G37" s="55">
        <f t="shared" si="36"/>
        <v>550</v>
      </c>
      <c r="H37" s="55">
        <f t="shared" si="36"/>
        <v>140</v>
      </c>
      <c r="I37" s="55">
        <f t="shared" si="36"/>
        <v>0</v>
      </c>
      <c r="J37" s="55">
        <f t="shared" si="36"/>
        <v>38.7</v>
      </c>
      <c r="K37" s="55">
        <f t="shared" si="36"/>
        <v>0</v>
      </c>
      <c r="L37" s="55">
        <f t="shared" si="36"/>
        <v>40</v>
      </c>
      <c r="M37" s="55">
        <f t="shared" si="36"/>
        <v>200</v>
      </c>
      <c r="N37" s="55">
        <f t="shared" si="36"/>
        <v>400</v>
      </c>
      <c r="O37" s="55">
        <f t="shared" si="36"/>
        <v>771.3</v>
      </c>
      <c r="P37" s="55">
        <f t="shared" si="36"/>
        <v>370</v>
      </c>
    </row>
    <row r="38" spans="1:16" ht="22.5">
      <c r="A38" s="57" t="s">
        <v>172</v>
      </c>
      <c r="B38" s="54">
        <f t="shared" si="2"/>
        <v>3910</v>
      </c>
      <c r="C38" s="54">
        <v>3910</v>
      </c>
      <c r="D38" s="50">
        <f t="shared" si="0"/>
        <v>0</v>
      </c>
      <c r="E38" s="55">
        <f>E39</f>
        <v>750</v>
      </c>
      <c r="F38" s="55">
        <f t="shared" si="36"/>
        <v>650</v>
      </c>
      <c r="G38" s="55">
        <f t="shared" si="36"/>
        <v>550</v>
      </c>
      <c r="H38" s="55">
        <f t="shared" si="36"/>
        <v>140</v>
      </c>
      <c r="I38" s="55">
        <f t="shared" si="36"/>
        <v>0</v>
      </c>
      <c r="J38" s="55">
        <f t="shared" si="36"/>
        <v>38.7</v>
      </c>
      <c r="K38" s="55">
        <f t="shared" si="36"/>
        <v>0</v>
      </c>
      <c r="L38" s="55">
        <f t="shared" si="36"/>
        <v>40</v>
      </c>
      <c r="M38" s="55">
        <f t="shared" si="36"/>
        <v>200</v>
      </c>
      <c r="N38" s="55">
        <f t="shared" si="36"/>
        <v>400</v>
      </c>
      <c r="O38" s="55">
        <f t="shared" si="36"/>
        <v>771.3</v>
      </c>
      <c r="P38" s="55">
        <f t="shared" si="36"/>
        <v>370</v>
      </c>
    </row>
    <row r="39" spans="1:16" ht="11.25">
      <c r="A39" s="53" t="s">
        <v>173</v>
      </c>
      <c r="B39" s="54">
        <f t="shared" si="2"/>
        <v>3910</v>
      </c>
      <c r="C39" s="54">
        <v>3910</v>
      </c>
      <c r="D39" s="50">
        <f t="shared" si="0"/>
        <v>0</v>
      </c>
      <c r="E39" s="55">
        <f aca="true" t="shared" si="37" ref="E39:P39">E94+E146+E197+E248+E299+E350+E401+E452+E503+E554</f>
        <v>750</v>
      </c>
      <c r="F39" s="55">
        <f t="shared" si="37"/>
        <v>650</v>
      </c>
      <c r="G39" s="55">
        <f t="shared" si="37"/>
        <v>550</v>
      </c>
      <c r="H39" s="55">
        <f t="shared" si="37"/>
        <v>140</v>
      </c>
      <c r="I39" s="55">
        <f t="shared" si="37"/>
        <v>0</v>
      </c>
      <c r="J39" s="55">
        <f t="shared" si="37"/>
        <v>38.7</v>
      </c>
      <c r="K39" s="55">
        <f t="shared" si="37"/>
        <v>0</v>
      </c>
      <c r="L39" s="55">
        <f t="shared" si="37"/>
        <v>40</v>
      </c>
      <c r="M39" s="55">
        <f t="shared" si="37"/>
        <v>200</v>
      </c>
      <c r="N39" s="55">
        <f t="shared" si="37"/>
        <v>400</v>
      </c>
      <c r="O39" s="55">
        <f t="shared" si="37"/>
        <v>771.3</v>
      </c>
      <c r="P39" s="55">
        <f t="shared" si="37"/>
        <v>370</v>
      </c>
    </row>
    <row r="40" spans="1:16" ht="11.25">
      <c r="A40" s="53" t="s">
        <v>174</v>
      </c>
      <c r="B40" s="54">
        <f t="shared" si="2"/>
        <v>1172.9</v>
      </c>
      <c r="C40" s="54">
        <v>1172.9</v>
      </c>
      <c r="D40" s="50">
        <f t="shared" si="0"/>
        <v>0</v>
      </c>
      <c r="E40" s="55">
        <f>E41+E42</f>
        <v>0</v>
      </c>
      <c r="F40" s="55">
        <f aca="true" t="shared" si="38" ref="F40:P40">F41+F42</f>
        <v>0</v>
      </c>
      <c r="G40" s="55">
        <f t="shared" si="38"/>
        <v>300</v>
      </c>
      <c r="H40" s="55">
        <f t="shared" si="38"/>
        <v>0</v>
      </c>
      <c r="I40" s="55">
        <f t="shared" si="38"/>
        <v>100</v>
      </c>
      <c r="J40" s="55">
        <f t="shared" si="38"/>
        <v>100</v>
      </c>
      <c r="K40" s="55">
        <f t="shared" si="38"/>
        <v>0</v>
      </c>
      <c r="L40" s="55">
        <f t="shared" si="38"/>
        <v>0</v>
      </c>
      <c r="M40" s="55">
        <f t="shared" si="38"/>
        <v>100</v>
      </c>
      <c r="N40" s="55">
        <f t="shared" si="38"/>
        <v>200</v>
      </c>
      <c r="O40" s="55">
        <f t="shared" si="38"/>
        <v>193.2</v>
      </c>
      <c r="P40" s="55">
        <f t="shared" si="38"/>
        <v>179.7</v>
      </c>
    </row>
    <row r="41" spans="1:16" ht="11.25">
      <c r="A41" s="53" t="s">
        <v>175</v>
      </c>
      <c r="B41" s="54">
        <f t="shared" si="2"/>
        <v>879.7</v>
      </c>
      <c r="C41" s="54">
        <v>879.7</v>
      </c>
      <c r="D41" s="50">
        <f t="shared" si="0"/>
        <v>0</v>
      </c>
      <c r="E41" s="55">
        <f aca="true" t="shared" si="39" ref="E41:P41">E96+E148+E199+E250+E301+E352+E403+E454+E505+E556</f>
        <v>0</v>
      </c>
      <c r="F41" s="55">
        <f t="shared" si="39"/>
        <v>0</v>
      </c>
      <c r="G41" s="55">
        <f t="shared" si="39"/>
        <v>200</v>
      </c>
      <c r="H41" s="55">
        <f t="shared" si="39"/>
        <v>0</v>
      </c>
      <c r="I41" s="55">
        <f t="shared" si="39"/>
        <v>100</v>
      </c>
      <c r="J41" s="55">
        <f t="shared" si="39"/>
        <v>100</v>
      </c>
      <c r="K41" s="55">
        <f t="shared" si="39"/>
        <v>0</v>
      </c>
      <c r="L41" s="55">
        <f t="shared" si="39"/>
        <v>0</v>
      </c>
      <c r="M41" s="55">
        <f t="shared" si="39"/>
        <v>100</v>
      </c>
      <c r="N41" s="55">
        <f t="shared" si="39"/>
        <v>100</v>
      </c>
      <c r="O41" s="55">
        <f t="shared" si="39"/>
        <v>100</v>
      </c>
      <c r="P41" s="55">
        <f t="shared" si="39"/>
        <v>179.7</v>
      </c>
    </row>
    <row r="42" spans="1:16" ht="11.25">
      <c r="A42" s="53" t="s">
        <v>176</v>
      </c>
      <c r="B42" s="54">
        <f t="shared" si="2"/>
        <v>293.2</v>
      </c>
      <c r="C42" s="54">
        <v>293.2</v>
      </c>
      <c r="D42" s="50">
        <f t="shared" si="0"/>
        <v>0</v>
      </c>
      <c r="E42" s="55">
        <f aca="true" t="shared" si="40" ref="E42:P42">E97+E149+E200+E251+E302+E353+E404+E455+E506+E557</f>
        <v>0</v>
      </c>
      <c r="F42" s="55">
        <f t="shared" si="40"/>
        <v>0</v>
      </c>
      <c r="G42" s="55">
        <f t="shared" si="40"/>
        <v>100</v>
      </c>
      <c r="H42" s="55">
        <f t="shared" si="40"/>
        <v>0</v>
      </c>
      <c r="I42" s="55">
        <f t="shared" si="40"/>
        <v>0</v>
      </c>
      <c r="J42" s="55">
        <f t="shared" si="40"/>
        <v>0</v>
      </c>
      <c r="K42" s="55">
        <f t="shared" si="40"/>
        <v>0</v>
      </c>
      <c r="L42" s="55">
        <f t="shared" si="40"/>
        <v>0</v>
      </c>
      <c r="M42" s="55">
        <f t="shared" si="40"/>
        <v>0</v>
      </c>
      <c r="N42" s="55">
        <f t="shared" si="40"/>
        <v>100</v>
      </c>
      <c r="O42" s="55">
        <f t="shared" si="40"/>
        <v>93.2</v>
      </c>
      <c r="P42" s="55">
        <f t="shared" si="40"/>
        <v>0</v>
      </c>
    </row>
    <row r="43" spans="1:16" ht="11.25">
      <c r="A43" s="53" t="s">
        <v>177</v>
      </c>
      <c r="B43" s="54">
        <f t="shared" si="2"/>
        <v>1541236.4</v>
      </c>
      <c r="C43" s="54">
        <v>1541236.8</v>
      </c>
      <c r="D43" s="50">
        <f t="shared" si="0"/>
        <v>0.4000000001396984</v>
      </c>
      <c r="E43" s="55">
        <f aca="true" t="shared" si="41" ref="E43:P43">E4</f>
        <v>130080.29999999999</v>
      </c>
      <c r="F43" s="55">
        <f t="shared" si="41"/>
        <v>131069</v>
      </c>
      <c r="G43" s="55">
        <f t="shared" si="41"/>
        <v>134078.3</v>
      </c>
      <c r="H43" s="55">
        <f t="shared" si="41"/>
        <v>134078.3</v>
      </c>
      <c r="I43" s="55">
        <f t="shared" si="41"/>
        <v>123251.49999999999</v>
      </c>
      <c r="J43" s="55">
        <f t="shared" si="41"/>
        <v>112419.59999999999</v>
      </c>
      <c r="K43" s="55">
        <f t="shared" si="41"/>
        <v>112302.1</v>
      </c>
      <c r="L43" s="55">
        <f t="shared" si="41"/>
        <v>112902.79999999999</v>
      </c>
      <c r="M43" s="55">
        <f t="shared" si="41"/>
        <v>123518.20000000001</v>
      </c>
      <c r="N43" s="55">
        <f t="shared" si="41"/>
        <v>134128.3</v>
      </c>
      <c r="O43" s="55">
        <f t="shared" si="41"/>
        <v>133878.3</v>
      </c>
      <c r="P43" s="55">
        <f t="shared" si="41"/>
        <v>159529.7</v>
      </c>
    </row>
    <row r="44" spans="1:16" ht="11.25">
      <c r="A44" s="57" t="s">
        <v>216</v>
      </c>
      <c r="B44" s="54">
        <f t="shared" si="2"/>
        <v>17595</v>
      </c>
      <c r="C44" s="54">
        <v>17595</v>
      </c>
      <c r="D44" s="50">
        <f t="shared" si="0"/>
        <v>0</v>
      </c>
      <c r="E44" s="55">
        <f aca="true" t="shared" si="42" ref="E44:P44">E99+E151+E202+E253+E304+E355+E406+E457+E508+E559</f>
        <v>810</v>
      </c>
      <c r="F44" s="55">
        <f t="shared" si="42"/>
        <v>1310</v>
      </c>
      <c r="G44" s="55">
        <f t="shared" si="42"/>
        <v>1810</v>
      </c>
      <c r="H44" s="55">
        <f t="shared" si="42"/>
        <v>1810</v>
      </c>
      <c r="I44" s="55">
        <f t="shared" si="42"/>
        <v>550</v>
      </c>
      <c r="J44" s="55">
        <f t="shared" si="42"/>
        <v>800</v>
      </c>
      <c r="K44" s="55">
        <f t="shared" si="42"/>
        <v>1660</v>
      </c>
      <c r="L44" s="55">
        <f t="shared" si="42"/>
        <v>660</v>
      </c>
      <c r="M44" s="55">
        <f t="shared" si="42"/>
        <v>1110</v>
      </c>
      <c r="N44" s="55">
        <f t="shared" si="42"/>
        <v>1860</v>
      </c>
      <c r="O44" s="55">
        <f t="shared" si="42"/>
        <v>1610</v>
      </c>
      <c r="P44" s="55">
        <f t="shared" si="42"/>
        <v>3605</v>
      </c>
    </row>
    <row r="45" spans="1:16" ht="13.5" customHeight="1">
      <c r="A45" s="82" t="s">
        <v>217</v>
      </c>
      <c r="B45" s="54">
        <f t="shared" si="2"/>
        <v>1523641.4</v>
      </c>
      <c r="C45" s="59">
        <v>1523641.8</v>
      </c>
      <c r="D45" s="50">
        <f t="shared" si="0"/>
        <v>0.4000000001396984</v>
      </c>
      <c r="E45" s="60">
        <f>E43-E44</f>
        <v>129270.29999999999</v>
      </c>
      <c r="F45" s="60">
        <f aca="true" t="shared" si="43" ref="F45:P45">F43-F44</f>
        <v>129759</v>
      </c>
      <c r="G45" s="60">
        <f t="shared" si="43"/>
        <v>132268.3</v>
      </c>
      <c r="H45" s="60">
        <f t="shared" si="43"/>
        <v>132268.3</v>
      </c>
      <c r="I45" s="60">
        <f t="shared" si="43"/>
        <v>122701.49999999999</v>
      </c>
      <c r="J45" s="60">
        <f t="shared" si="43"/>
        <v>111619.59999999999</v>
      </c>
      <c r="K45" s="60">
        <f t="shared" si="43"/>
        <v>110642.1</v>
      </c>
      <c r="L45" s="60">
        <f t="shared" si="43"/>
        <v>112242.79999999999</v>
      </c>
      <c r="M45" s="60">
        <f t="shared" si="43"/>
        <v>122408.20000000001</v>
      </c>
      <c r="N45" s="60">
        <f t="shared" si="43"/>
        <v>132268.3</v>
      </c>
      <c r="O45" s="60">
        <f t="shared" si="43"/>
        <v>132268.3</v>
      </c>
      <c r="P45" s="60">
        <f t="shared" si="43"/>
        <v>155924.7</v>
      </c>
    </row>
    <row r="46" spans="1:16" ht="11.25" hidden="1">
      <c r="A46" s="58"/>
      <c r="B46" s="59"/>
      <c r="C46" s="59"/>
      <c r="D46" s="50">
        <f t="shared" si="0"/>
        <v>0</v>
      </c>
      <c r="E46" s="7">
        <v>129270.3</v>
      </c>
      <c r="F46" s="7">
        <v>129759</v>
      </c>
      <c r="G46" s="7">
        <v>129270.3</v>
      </c>
      <c r="H46" s="7">
        <v>129270.3</v>
      </c>
      <c r="I46" s="7">
        <v>119703.5</v>
      </c>
      <c r="J46" s="7">
        <v>108621.6</v>
      </c>
      <c r="K46" s="7">
        <v>107644.1</v>
      </c>
      <c r="L46" s="7">
        <v>109244.8</v>
      </c>
      <c r="M46" s="7">
        <v>119410.2</v>
      </c>
      <c r="N46" s="7">
        <v>129270.3</v>
      </c>
      <c r="O46" s="7">
        <v>129270.3</v>
      </c>
      <c r="P46" s="7" t="e">
        <f>129270.6+#REF!</f>
        <v>#REF!</v>
      </c>
    </row>
    <row r="47" spans="1:16" ht="11.25" hidden="1">
      <c r="A47" s="58"/>
      <c r="B47" s="59"/>
      <c r="C47" s="59"/>
      <c r="D47" s="50">
        <f t="shared" si="0"/>
        <v>0</v>
      </c>
      <c r="E47" s="7">
        <f>+E46-E45</f>
        <v>0</v>
      </c>
      <c r="F47" s="7">
        <f aca="true" t="shared" si="44" ref="F47:P47">+F46-F45</f>
        <v>0</v>
      </c>
      <c r="G47" s="7">
        <f t="shared" si="44"/>
        <v>-2997.9999999999854</v>
      </c>
      <c r="H47" s="7">
        <f t="shared" si="44"/>
        <v>-2997.9999999999854</v>
      </c>
      <c r="I47" s="7">
        <f t="shared" si="44"/>
        <v>-2997.9999999999854</v>
      </c>
      <c r="J47" s="7">
        <f t="shared" si="44"/>
        <v>-2997.9999999999854</v>
      </c>
      <c r="K47" s="7">
        <f t="shared" si="44"/>
        <v>-2998</v>
      </c>
      <c r="L47" s="7">
        <f t="shared" si="44"/>
        <v>-2997.9999999999854</v>
      </c>
      <c r="M47" s="7">
        <f t="shared" si="44"/>
        <v>-2998.0000000000146</v>
      </c>
      <c r="N47" s="7">
        <f t="shared" si="44"/>
        <v>-2997.9999999999854</v>
      </c>
      <c r="O47" s="7">
        <f t="shared" si="44"/>
        <v>-2997.9999999999854</v>
      </c>
      <c r="P47" s="7" t="e">
        <f t="shared" si="44"/>
        <v>#REF!</v>
      </c>
    </row>
    <row r="48" spans="1:16" ht="11.25">
      <c r="A48" s="53" t="s">
        <v>180</v>
      </c>
      <c r="B48" s="54">
        <v>9</v>
      </c>
      <c r="C48" s="54">
        <v>9</v>
      </c>
      <c r="D48" s="50">
        <f t="shared" si="0"/>
        <v>0</v>
      </c>
      <c r="E48" s="55">
        <f aca="true" t="shared" si="45" ref="E48:P48">E101+E153+E204+E255+E306+E357+E408+E459+E510+E561</f>
        <v>0</v>
      </c>
      <c r="F48" s="55">
        <f t="shared" si="45"/>
        <v>0</v>
      </c>
      <c r="G48" s="55">
        <f t="shared" si="45"/>
        <v>0</v>
      </c>
      <c r="H48" s="55">
        <f t="shared" si="45"/>
        <v>0</v>
      </c>
      <c r="I48" s="55">
        <f t="shared" si="45"/>
        <v>0</v>
      </c>
      <c r="J48" s="55">
        <f t="shared" si="45"/>
        <v>0</v>
      </c>
      <c r="K48" s="55">
        <f t="shared" si="45"/>
        <v>0</v>
      </c>
      <c r="L48" s="55">
        <f t="shared" si="45"/>
        <v>0</v>
      </c>
      <c r="M48" s="55">
        <f t="shared" si="45"/>
        <v>0</v>
      </c>
      <c r="N48" s="55">
        <f t="shared" si="45"/>
        <v>0</v>
      </c>
      <c r="O48" s="55">
        <f t="shared" si="45"/>
        <v>0</v>
      </c>
      <c r="P48" s="55">
        <f t="shared" si="45"/>
        <v>0</v>
      </c>
    </row>
    <row r="49" spans="1:16" ht="11.25">
      <c r="A49" s="53" t="s">
        <v>181</v>
      </c>
      <c r="B49" s="54">
        <v>9</v>
      </c>
      <c r="C49" s="54">
        <v>9</v>
      </c>
      <c r="D49" s="50">
        <f t="shared" si="0"/>
        <v>0</v>
      </c>
      <c r="E49" s="55">
        <f aca="true" t="shared" si="46" ref="E49:P49">E102+E154+E205+E256+E307+E358+E409+E460+E511+E562</f>
        <v>1</v>
      </c>
      <c r="F49" s="55">
        <f t="shared" si="46"/>
        <v>1</v>
      </c>
      <c r="G49" s="55">
        <f t="shared" si="46"/>
        <v>1</v>
      </c>
      <c r="H49" s="55">
        <f t="shared" si="46"/>
        <v>1</v>
      </c>
      <c r="I49" s="55">
        <f t="shared" si="46"/>
        <v>1</v>
      </c>
      <c r="J49" s="55">
        <f t="shared" si="46"/>
        <v>1</v>
      </c>
      <c r="K49" s="55">
        <f t="shared" si="46"/>
        <v>1</v>
      </c>
      <c r="L49" s="55">
        <f t="shared" si="46"/>
        <v>1</v>
      </c>
      <c r="M49" s="55">
        <f t="shared" si="46"/>
        <v>1</v>
      </c>
      <c r="N49" s="55">
        <f t="shared" si="46"/>
        <v>1</v>
      </c>
      <c r="O49" s="55">
        <f t="shared" si="46"/>
        <v>1</v>
      </c>
      <c r="P49" s="55">
        <f t="shared" si="46"/>
        <v>1</v>
      </c>
    </row>
    <row r="50" spans="1:16" ht="11.25">
      <c r="A50" s="53" t="s">
        <v>182</v>
      </c>
      <c r="B50" s="54">
        <v>93</v>
      </c>
      <c r="C50" s="54">
        <v>93</v>
      </c>
      <c r="D50" s="50">
        <f t="shared" si="0"/>
        <v>0</v>
      </c>
      <c r="E50" s="55">
        <f aca="true" t="shared" si="47" ref="E50:P50">E103+E155+E206+E257+E308+E359+E410+E461+E512+E563</f>
        <v>11</v>
      </c>
      <c r="F50" s="55">
        <f t="shared" si="47"/>
        <v>11</v>
      </c>
      <c r="G50" s="55">
        <f t="shared" si="47"/>
        <v>11</v>
      </c>
      <c r="H50" s="55">
        <f t="shared" si="47"/>
        <v>11</v>
      </c>
      <c r="I50" s="55">
        <f t="shared" si="47"/>
        <v>11</v>
      </c>
      <c r="J50" s="55">
        <f t="shared" si="47"/>
        <v>11</v>
      </c>
      <c r="K50" s="55">
        <f t="shared" si="47"/>
        <v>11</v>
      </c>
      <c r="L50" s="55">
        <f t="shared" si="47"/>
        <v>11</v>
      </c>
      <c r="M50" s="55">
        <f t="shared" si="47"/>
        <v>11</v>
      </c>
      <c r="N50" s="55">
        <f t="shared" si="47"/>
        <v>11</v>
      </c>
      <c r="O50" s="55">
        <f t="shared" si="47"/>
        <v>11</v>
      </c>
      <c r="P50" s="55">
        <f t="shared" si="47"/>
        <v>11</v>
      </c>
    </row>
    <row r="51" spans="1:16" ht="11.25">
      <c r="A51" s="53" t="s">
        <v>183</v>
      </c>
      <c r="B51" s="54">
        <v>9</v>
      </c>
      <c r="C51" s="54">
        <v>9</v>
      </c>
      <c r="D51" s="50">
        <f t="shared" si="0"/>
        <v>0</v>
      </c>
      <c r="E51" s="55">
        <f aca="true" t="shared" si="48" ref="E51:P51">E104+E156+E207+E258+E309+E360+E411+E462+E513+E564</f>
        <v>2</v>
      </c>
      <c r="F51" s="55">
        <f t="shared" si="48"/>
        <v>2</v>
      </c>
      <c r="G51" s="55">
        <f t="shared" si="48"/>
        <v>2</v>
      </c>
      <c r="H51" s="55">
        <f t="shared" si="48"/>
        <v>2</v>
      </c>
      <c r="I51" s="55">
        <f t="shared" si="48"/>
        <v>2</v>
      </c>
      <c r="J51" s="55">
        <f t="shared" si="48"/>
        <v>2</v>
      </c>
      <c r="K51" s="55">
        <f t="shared" si="48"/>
        <v>2</v>
      </c>
      <c r="L51" s="55">
        <f t="shared" si="48"/>
        <v>2</v>
      </c>
      <c r="M51" s="55">
        <f t="shared" si="48"/>
        <v>2</v>
      </c>
      <c r="N51" s="55">
        <f t="shared" si="48"/>
        <v>2</v>
      </c>
      <c r="O51" s="55">
        <f t="shared" si="48"/>
        <v>2</v>
      </c>
      <c r="P51" s="55">
        <f t="shared" si="48"/>
        <v>2</v>
      </c>
    </row>
    <row r="52" spans="1:16" ht="11.25">
      <c r="A52" s="53" t="s">
        <v>184</v>
      </c>
      <c r="B52" s="54">
        <v>38</v>
      </c>
      <c r="C52" s="54">
        <v>38</v>
      </c>
      <c r="D52" s="50">
        <f t="shared" si="0"/>
        <v>0</v>
      </c>
      <c r="E52" s="55">
        <f aca="true" t="shared" si="49" ref="E52:P52">E105+E157+E208+E259+E310+E361+E412+E463+E514+E565</f>
        <v>17</v>
      </c>
      <c r="F52" s="55">
        <f t="shared" si="49"/>
        <v>17</v>
      </c>
      <c r="G52" s="55">
        <f t="shared" si="49"/>
        <v>17</v>
      </c>
      <c r="H52" s="55">
        <f t="shared" si="49"/>
        <v>17</v>
      </c>
      <c r="I52" s="55">
        <f t="shared" si="49"/>
        <v>17</v>
      </c>
      <c r="J52" s="55">
        <f t="shared" si="49"/>
        <v>17</v>
      </c>
      <c r="K52" s="55">
        <f t="shared" si="49"/>
        <v>17</v>
      </c>
      <c r="L52" s="55">
        <f t="shared" si="49"/>
        <v>17</v>
      </c>
      <c r="M52" s="55">
        <f t="shared" si="49"/>
        <v>17</v>
      </c>
      <c r="N52" s="55">
        <f t="shared" si="49"/>
        <v>17</v>
      </c>
      <c r="O52" s="55">
        <f t="shared" si="49"/>
        <v>17</v>
      </c>
      <c r="P52" s="55">
        <f t="shared" si="49"/>
        <v>17</v>
      </c>
    </row>
    <row r="53" spans="1:16" ht="11.25">
      <c r="A53" s="53" t="s">
        <v>185</v>
      </c>
      <c r="B53" s="54">
        <v>46</v>
      </c>
      <c r="C53" s="54">
        <v>46</v>
      </c>
      <c r="D53" s="50">
        <f t="shared" si="0"/>
        <v>0</v>
      </c>
      <c r="E53" s="55">
        <f aca="true" t="shared" si="50" ref="E53:P53">E106+E158+E209+E260+E311+E362+E413+E464+E515+E566</f>
        <v>2</v>
      </c>
      <c r="F53" s="55">
        <f t="shared" si="50"/>
        <v>2</v>
      </c>
      <c r="G53" s="55">
        <f t="shared" si="50"/>
        <v>2</v>
      </c>
      <c r="H53" s="55">
        <f t="shared" si="50"/>
        <v>2</v>
      </c>
      <c r="I53" s="55">
        <f t="shared" si="50"/>
        <v>2</v>
      </c>
      <c r="J53" s="55">
        <f t="shared" si="50"/>
        <v>2</v>
      </c>
      <c r="K53" s="55">
        <f t="shared" si="50"/>
        <v>2</v>
      </c>
      <c r="L53" s="55">
        <f t="shared" si="50"/>
        <v>2</v>
      </c>
      <c r="M53" s="55">
        <f t="shared" si="50"/>
        <v>2</v>
      </c>
      <c r="N53" s="55">
        <f t="shared" si="50"/>
        <v>2</v>
      </c>
      <c r="O53" s="55">
        <f t="shared" si="50"/>
        <v>2</v>
      </c>
      <c r="P53" s="55">
        <f t="shared" si="50"/>
        <v>2</v>
      </c>
    </row>
    <row r="54" spans="1:16" ht="11.25">
      <c r="A54" s="53" t="s">
        <v>185</v>
      </c>
      <c r="B54" s="54">
        <v>46</v>
      </c>
      <c r="C54" s="54">
        <v>46</v>
      </c>
      <c r="D54" s="50">
        <f t="shared" si="0"/>
        <v>0</v>
      </c>
      <c r="E54" s="55">
        <f aca="true" t="shared" si="51" ref="E54:P54">E107+E159+E210+E261+E312+E363+E414+E465+E516+E567</f>
        <v>0</v>
      </c>
      <c r="F54" s="55">
        <f t="shared" si="51"/>
        <v>0</v>
      </c>
      <c r="G54" s="55">
        <f t="shared" si="51"/>
        <v>0</v>
      </c>
      <c r="H54" s="55">
        <f t="shared" si="51"/>
        <v>0</v>
      </c>
      <c r="I54" s="55">
        <f t="shared" si="51"/>
        <v>0</v>
      </c>
      <c r="J54" s="55">
        <f t="shared" si="51"/>
        <v>0</v>
      </c>
      <c r="K54" s="55">
        <f t="shared" si="51"/>
        <v>0</v>
      </c>
      <c r="L54" s="55">
        <f t="shared" si="51"/>
        <v>0</v>
      </c>
      <c r="M54" s="55">
        <f t="shared" si="51"/>
        <v>0</v>
      </c>
      <c r="N54" s="55">
        <f t="shared" si="51"/>
        <v>0</v>
      </c>
      <c r="O54" s="55">
        <f t="shared" si="51"/>
        <v>0</v>
      </c>
      <c r="P54" s="55">
        <f t="shared" si="51"/>
        <v>0</v>
      </c>
    </row>
    <row r="55" spans="1:16" ht="11.25">
      <c r="A55" s="83"/>
      <c r="B55" s="84"/>
      <c r="C55" s="84"/>
      <c r="D55" s="50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  <row r="56" spans="1:16" ht="14.25" customHeight="1">
      <c r="A56" s="61" t="s">
        <v>186</v>
      </c>
      <c r="B56" s="62"/>
      <c r="C56" s="62"/>
      <c r="D56" s="50">
        <f t="shared" si="0"/>
        <v>0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12" customHeight="1">
      <c r="A57" s="61"/>
      <c r="B57" s="62"/>
      <c r="C57" s="62"/>
      <c r="D57" s="50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ht="12" customHeight="1">
      <c r="A58" s="48"/>
      <c r="B58" s="64">
        <f>B59</f>
        <v>197750.9</v>
      </c>
      <c r="C58" s="64">
        <v>197750.9</v>
      </c>
      <c r="D58" s="50">
        <f t="shared" si="0"/>
        <v>0</v>
      </c>
      <c r="E58" s="51">
        <v>1</v>
      </c>
      <c r="F58" s="51">
        <v>2</v>
      </c>
      <c r="G58" s="51">
        <v>3</v>
      </c>
      <c r="H58" s="51">
        <v>4</v>
      </c>
      <c r="I58" s="51">
        <v>5</v>
      </c>
      <c r="J58" s="51">
        <v>6</v>
      </c>
      <c r="K58" s="51">
        <v>7</v>
      </c>
      <c r="L58" s="51">
        <v>8</v>
      </c>
      <c r="M58" s="51">
        <v>9</v>
      </c>
      <c r="N58" s="51">
        <v>10</v>
      </c>
      <c r="O58" s="51">
        <v>11</v>
      </c>
      <c r="P58" s="51">
        <v>12</v>
      </c>
    </row>
    <row r="59" spans="1:16" ht="16.5" customHeight="1">
      <c r="A59" s="80" t="s">
        <v>138</v>
      </c>
      <c r="B59" s="65">
        <f>B60</f>
        <v>197750.9</v>
      </c>
      <c r="C59" s="65">
        <v>197750.9</v>
      </c>
      <c r="D59" s="50">
        <f t="shared" si="0"/>
        <v>0</v>
      </c>
      <c r="E59" s="55">
        <f aca="true" t="shared" si="52" ref="E59:P59">E60</f>
        <v>17100.4</v>
      </c>
      <c r="F59" s="55">
        <f t="shared" si="52"/>
        <v>20446.1</v>
      </c>
      <c r="G59" s="55">
        <f t="shared" si="52"/>
        <v>18466</v>
      </c>
      <c r="H59" s="55">
        <f t="shared" si="52"/>
        <v>18771.8</v>
      </c>
      <c r="I59" s="55">
        <f t="shared" si="52"/>
        <v>16897.2</v>
      </c>
      <c r="J59" s="55">
        <f t="shared" si="52"/>
        <v>14099.6</v>
      </c>
      <c r="K59" s="55">
        <f t="shared" si="52"/>
        <v>10790.9</v>
      </c>
      <c r="L59" s="55">
        <f t="shared" si="52"/>
        <v>12667.5</v>
      </c>
      <c r="M59" s="55">
        <f t="shared" si="52"/>
        <v>21724</v>
      </c>
      <c r="N59" s="55">
        <f t="shared" si="52"/>
        <v>13083.6</v>
      </c>
      <c r="O59" s="55">
        <f t="shared" si="52"/>
        <v>17489.7</v>
      </c>
      <c r="P59" s="55">
        <f t="shared" si="52"/>
        <v>16214.1</v>
      </c>
    </row>
    <row r="60" spans="1:16" ht="16.5" customHeight="1">
      <c r="A60" s="80" t="s">
        <v>139</v>
      </c>
      <c r="B60" s="65">
        <f>B61+B91</f>
        <v>197750.9</v>
      </c>
      <c r="C60" s="65">
        <v>197750.9</v>
      </c>
      <c r="D60" s="50">
        <f t="shared" si="0"/>
        <v>0</v>
      </c>
      <c r="E60" s="55">
        <f>+E61+E91</f>
        <v>17100.4</v>
      </c>
      <c r="F60" s="55">
        <f aca="true" t="shared" si="53" ref="F60:P60">+F61+F91</f>
        <v>20446.1</v>
      </c>
      <c r="G60" s="55">
        <f t="shared" si="53"/>
        <v>18466</v>
      </c>
      <c r="H60" s="55">
        <f t="shared" si="53"/>
        <v>18771.8</v>
      </c>
      <c r="I60" s="55">
        <f t="shared" si="53"/>
        <v>16897.2</v>
      </c>
      <c r="J60" s="55">
        <f t="shared" si="53"/>
        <v>14099.6</v>
      </c>
      <c r="K60" s="55">
        <f t="shared" si="53"/>
        <v>10790.9</v>
      </c>
      <c r="L60" s="55">
        <f t="shared" si="53"/>
        <v>12667.5</v>
      </c>
      <c r="M60" s="55">
        <f t="shared" si="53"/>
        <v>21724</v>
      </c>
      <c r="N60" s="55">
        <f t="shared" si="53"/>
        <v>13083.6</v>
      </c>
      <c r="O60" s="55">
        <f t="shared" si="53"/>
        <v>17489.7</v>
      </c>
      <c r="P60" s="55">
        <f t="shared" si="53"/>
        <v>16214.1</v>
      </c>
    </row>
    <row r="61" spans="1:16" ht="12" customHeight="1">
      <c r="A61" s="53" t="s">
        <v>140</v>
      </c>
      <c r="B61" s="65">
        <f>B62+B64+B71</f>
        <v>195976.69999999998</v>
      </c>
      <c r="C61" s="65">
        <v>195976.69999999998</v>
      </c>
      <c r="D61" s="50">
        <f t="shared" si="0"/>
        <v>0</v>
      </c>
      <c r="E61" s="55">
        <f>+E62+E64+E71</f>
        <v>17000.4</v>
      </c>
      <c r="F61" s="55">
        <f aca="true" t="shared" si="54" ref="F61:P61">+F62+F64+F71</f>
        <v>20346.1</v>
      </c>
      <c r="G61" s="55">
        <f t="shared" si="54"/>
        <v>18066</v>
      </c>
      <c r="H61" s="55">
        <f>+H62+H64+H71</f>
        <v>18771.8</v>
      </c>
      <c r="I61" s="55">
        <f t="shared" si="54"/>
        <v>16797.2</v>
      </c>
      <c r="J61" s="55">
        <f t="shared" si="54"/>
        <v>13999.6</v>
      </c>
      <c r="K61" s="55">
        <f t="shared" si="54"/>
        <v>10790.9</v>
      </c>
      <c r="L61" s="55">
        <f t="shared" si="54"/>
        <v>12667.5</v>
      </c>
      <c r="M61" s="55">
        <f t="shared" si="54"/>
        <v>21524</v>
      </c>
      <c r="N61" s="55">
        <f t="shared" si="54"/>
        <v>12783.6</v>
      </c>
      <c r="O61" s="55">
        <f t="shared" si="54"/>
        <v>17195.2</v>
      </c>
      <c r="P61" s="55">
        <f t="shared" si="54"/>
        <v>16034.4</v>
      </c>
    </row>
    <row r="62" spans="1:16" ht="12" customHeight="1">
      <c r="A62" s="53" t="s">
        <v>141</v>
      </c>
      <c r="B62" s="65">
        <f>B63</f>
        <v>95548.9</v>
      </c>
      <c r="C62" s="65">
        <v>95548.9</v>
      </c>
      <c r="D62" s="50">
        <f t="shared" si="0"/>
        <v>0</v>
      </c>
      <c r="E62" s="55">
        <f aca="true" t="shared" si="55" ref="E62:P62">E63</f>
        <v>7300</v>
      </c>
      <c r="F62" s="55">
        <f t="shared" si="55"/>
        <v>7300</v>
      </c>
      <c r="G62" s="55">
        <f t="shared" si="55"/>
        <v>7300</v>
      </c>
      <c r="H62" s="55">
        <f t="shared" si="55"/>
        <v>7300</v>
      </c>
      <c r="I62" s="55">
        <f t="shared" si="55"/>
        <v>8300</v>
      </c>
      <c r="J62" s="55">
        <f t="shared" si="55"/>
        <v>7300</v>
      </c>
      <c r="K62" s="55">
        <f t="shared" si="55"/>
        <v>8300</v>
      </c>
      <c r="L62" s="55">
        <f t="shared" si="55"/>
        <v>10300</v>
      </c>
      <c r="M62" s="55">
        <f t="shared" si="55"/>
        <v>8248.9</v>
      </c>
      <c r="N62" s="55">
        <f t="shared" si="55"/>
        <v>7300</v>
      </c>
      <c r="O62" s="55">
        <f t="shared" si="55"/>
        <v>7300</v>
      </c>
      <c r="P62" s="55">
        <f t="shared" si="55"/>
        <v>9300</v>
      </c>
    </row>
    <row r="63" spans="1:16" ht="12" customHeight="1">
      <c r="A63" s="53" t="s">
        <v>142</v>
      </c>
      <c r="B63" s="65">
        <v>95548.9</v>
      </c>
      <c r="C63" s="65">
        <v>95548.9</v>
      </c>
      <c r="D63" s="50">
        <f t="shared" si="0"/>
        <v>0</v>
      </c>
      <c r="E63" s="55">
        <v>7300</v>
      </c>
      <c r="F63" s="55">
        <v>7300</v>
      </c>
      <c r="G63" s="55">
        <v>7300</v>
      </c>
      <c r="H63" s="55">
        <v>7300</v>
      </c>
      <c r="I63" s="55">
        <v>8300</v>
      </c>
      <c r="J63" s="55">
        <v>7300</v>
      </c>
      <c r="K63" s="55">
        <v>8300</v>
      </c>
      <c r="L63" s="55">
        <v>10300</v>
      </c>
      <c r="M63" s="55">
        <v>8248.9</v>
      </c>
      <c r="N63" s="55">
        <v>7300</v>
      </c>
      <c r="O63" s="55">
        <v>7300</v>
      </c>
      <c r="P63" s="55">
        <v>9300</v>
      </c>
    </row>
    <row r="64" spans="1:16" ht="12" customHeight="1">
      <c r="A64" s="57" t="s">
        <v>200</v>
      </c>
      <c r="B64" s="65">
        <f>B65+B70</f>
        <v>10510.7</v>
      </c>
      <c r="C64" s="65">
        <v>10510.7</v>
      </c>
      <c r="D64" s="50">
        <f t="shared" si="0"/>
        <v>0</v>
      </c>
      <c r="E64" s="55">
        <f>E65+E70</f>
        <v>853</v>
      </c>
      <c r="F64" s="55">
        <f aca="true" t="shared" si="56" ref="F64:P64">F65+F70</f>
        <v>853</v>
      </c>
      <c r="G64" s="55">
        <f t="shared" si="56"/>
        <v>853</v>
      </c>
      <c r="H64" s="55">
        <f t="shared" si="56"/>
        <v>853</v>
      </c>
      <c r="I64" s="55">
        <f t="shared" si="56"/>
        <v>849</v>
      </c>
      <c r="J64" s="55">
        <f t="shared" si="56"/>
        <v>753</v>
      </c>
      <c r="K64" s="55">
        <f t="shared" si="56"/>
        <v>850</v>
      </c>
      <c r="L64" s="55">
        <f t="shared" si="56"/>
        <v>975</v>
      </c>
      <c r="M64" s="55">
        <f t="shared" si="56"/>
        <v>946.7</v>
      </c>
      <c r="N64" s="55">
        <f t="shared" si="56"/>
        <v>841</v>
      </c>
      <c r="O64" s="55">
        <f t="shared" si="56"/>
        <v>853</v>
      </c>
      <c r="P64" s="55">
        <f t="shared" si="56"/>
        <v>1031</v>
      </c>
    </row>
    <row r="65" spans="1:16" ht="12" customHeight="1">
      <c r="A65" s="81" t="s">
        <v>209</v>
      </c>
      <c r="B65" s="65">
        <f>B66+B67+B68+B69</f>
        <v>8600.7</v>
      </c>
      <c r="C65" s="65">
        <v>8600.7</v>
      </c>
      <c r="D65" s="50">
        <f t="shared" si="0"/>
        <v>0</v>
      </c>
      <c r="E65" s="55">
        <f aca="true" t="shared" si="57" ref="E65:P65">E66+E67+E68+E69</f>
        <v>668</v>
      </c>
      <c r="F65" s="55">
        <f t="shared" si="57"/>
        <v>668</v>
      </c>
      <c r="G65" s="55">
        <f t="shared" si="57"/>
        <v>668</v>
      </c>
      <c r="H65" s="55">
        <f t="shared" si="57"/>
        <v>668</v>
      </c>
      <c r="I65" s="55">
        <f t="shared" si="57"/>
        <v>743</v>
      </c>
      <c r="J65" s="55">
        <f t="shared" si="57"/>
        <v>647</v>
      </c>
      <c r="K65" s="55">
        <f t="shared" si="57"/>
        <v>744</v>
      </c>
      <c r="L65" s="55">
        <f t="shared" si="57"/>
        <v>869</v>
      </c>
      <c r="M65" s="55">
        <f t="shared" si="57"/>
        <v>755.7</v>
      </c>
      <c r="N65" s="55">
        <f t="shared" si="57"/>
        <v>656</v>
      </c>
      <c r="O65" s="55">
        <f t="shared" si="57"/>
        <v>668</v>
      </c>
      <c r="P65" s="55">
        <f t="shared" si="57"/>
        <v>846</v>
      </c>
    </row>
    <row r="66" spans="1:16" ht="12" customHeight="1">
      <c r="A66" s="53" t="s">
        <v>145</v>
      </c>
      <c r="B66" s="65">
        <f>6688+0.7</f>
        <v>6688.7</v>
      </c>
      <c r="C66" s="65">
        <v>6688.7</v>
      </c>
      <c r="D66" s="50">
        <f t="shared" si="0"/>
        <v>0</v>
      </c>
      <c r="E66" s="55">
        <v>500</v>
      </c>
      <c r="F66" s="55">
        <v>500</v>
      </c>
      <c r="G66" s="55">
        <v>500</v>
      </c>
      <c r="H66" s="55">
        <v>500</v>
      </c>
      <c r="I66" s="55">
        <v>596</v>
      </c>
      <c r="J66" s="55">
        <v>500</v>
      </c>
      <c r="K66" s="55">
        <v>596</v>
      </c>
      <c r="L66" s="55">
        <v>721</v>
      </c>
      <c r="M66" s="55">
        <f>598+0.7</f>
        <v>598.7</v>
      </c>
      <c r="N66" s="55">
        <v>500</v>
      </c>
      <c r="O66" s="55">
        <v>500</v>
      </c>
      <c r="P66" s="55">
        <f>677</f>
        <v>677</v>
      </c>
    </row>
    <row r="67" spans="1:16" ht="12" customHeight="1">
      <c r="A67" s="53" t="s">
        <v>146</v>
      </c>
      <c r="B67" s="65">
        <v>778</v>
      </c>
      <c r="C67" s="65">
        <v>778</v>
      </c>
      <c r="D67" s="50">
        <f t="shared" si="0"/>
        <v>0</v>
      </c>
      <c r="E67" s="55">
        <v>70</v>
      </c>
      <c r="F67" s="55">
        <v>70</v>
      </c>
      <c r="G67" s="55">
        <v>70</v>
      </c>
      <c r="H67" s="55">
        <v>70</v>
      </c>
      <c r="I67" s="55">
        <v>60</v>
      </c>
      <c r="J67" s="55">
        <v>60</v>
      </c>
      <c r="K67" s="55">
        <v>60</v>
      </c>
      <c r="L67" s="55">
        <v>60</v>
      </c>
      <c r="M67" s="55">
        <v>60</v>
      </c>
      <c r="N67" s="55">
        <v>58</v>
      </c>
      <c r="O67" s="55">
        <v>70</v>
      </c>
      <c r="P67" s="55">
        <v>70</v>
      </c>
    </row>
    <row r="68" spans="1:16" ht="12" customHeight="1">
      <c r="A68" s="53" t="s">
        <v>147</v>
      </c>
      <c r="B68" s="65">
        <v>956</v>
      </c>
      <c r="C68" s="65">
        <v>956</v>
      </c>
      <c r="D68" s="50">
        <f t="shared" si="0"/>
        <v>0</v>
      </c>
      <c r="E68" s="55">
        <v>83</v>
      </c>
      <c r="F68" s="55">
        <v>83</v>
      </c>
      <c r="G68" s="55">
        <v>83</v>
      </c>
      <c r="H68" s="55">
        <v>83</v>
      </c>
      <c r="I68" s="55">
        <v>73</v>
      </c>
      <c r="J68" s="55">
        <v>73</v>
      </c>
      <c r="K68" s="55">
        <v>73</v>
      </c>
      <c r="L68" s="55">
        <v>73</v>
      </c>
      <c r="M68" s="55">
        <v>82</v>
      </c>
      <c r="N68" s="55">
        <v>83</v>
      </c>
      <c r="O68" s="55">
        <v>83</v>
      </c>
      <c r="P68" s="55">
        <v>84</v>
      </c>
    </row>
    <row r="69" spans="1:16" ht="12" customHeight="1">
      <c r="A69" s="53" t="s">
        <v>148</v>
      </c>
      <c r="B69" s="65">
        <v>178</v>
      </c>
      <c r="C69" s="65">
        <v>178</v>
      </c>
      <c r="D69" s="50">
        <f aca="true" t="shared" si="58" ref="D69:D133">+C69-B69</f>
        <v>0</v>
      </c>
      <c r="E69" s="55">
        <v>15</v>
      </c>
      <c r="F69" s="55">
        <v>15</v>
      </c>
      <c r="G69" s="55">
        <v>15</v>
      </c>
      <c r="H69" s="55">
        <v>15</v>
      </c>
      <c r="I69" s="55">
        <v>14</v>
      </c>
      <c r="J69" s="55">
        <v>14</v>
      </c>
      <c r="K69" s="55">
        <v>15</v>
      </c>
      <c r="L69" s="55">
        <v>15</v>
      </c>
      <c r="M69" s="55">
        <v>15</v>
      </c>
      <c r="N69" s="55">
        <v>15</v>
      </c>
      <c r="O69" s="55">
        <v>15</v>
      </c>
      <c r="P69" s="55">
        <v>15</v>
      </c>
    </row>
    <row r="70" spans="1:16" ht="12" customHeight="1">
      <c r="A70" s="53" t="s">
        <v>149</v>
      </c>
      <c r="B70" s="65">
        <v>1910</v>
      </c>
      <c r="C70" s="65">
        <v>1910</v>
      </c>
      <c r="D70" s="50">
        <f t="shared" si="58"/>
        <v>0</v>
      </c>
      <c r="E70" s="55">
        <v>185</v>
      </c>
      <c r="F70" s="55">
        <v>185</v>
      </c>
      <c r="G70" s="55">
        <v>185</v>
      </c>
      <c r="H70" s="55">
        <v>185</v>
      </c>
      <c r="I70" s="55">
        <v>106</v>
      </c>
      <c r="J70" s="55">
        <v>106</v>
      </c>
      <c r="K70" s="55">
        <v>106</v>
      </c>
      <c r="L70" s="55">
        <v>106</v>
      </c>
      <c r="M70" s="55">
        <v>191</v>
      </c>
      <c r="N70" s="55">
        <v>185</v>
      </c>
      <c r="O70" s="55">
        <v>185</v>
      </c>
      <c r="P70" s="55">
        <v>185</v>
      </c>
    </row>
    <row r="71" spans="1:16" ht="12" customHeight="1">
      <c r="A71" s="53" t="s">
        <v>150</v>
      </c>
      <c r="B71" s="65">
        <f>B72+B73+B74+B75+B76+B77+B78+B79+B80+B82+B83+B84+B85+B86+B90</f>
        <v>89917.09999999999</v>
      </c>
      <c r="C71" s="65">
        <v>89917.09999999999</v>
      </c>
      <c r="D71" s="50">
        <f t="shared" si="58"/>
        <v>0</v>
      </c>
      <c r="E71" s="55">
        <f>+E72+E73+E74+E75+E76+E78+E79+E83+E84+E85+E86+E90</f>
        <v>8847.4</v>
      </c>
      <c r="F71" s="55">
        <f aca="true" t="shared" si="59" ref="F71:P71">+F72+F73+F74+F75+F76+F78+F79+F83+F84+F85+F86+F90</f>
        <v>12193.1</v>
      </c>
      <c r="G71" s="55">
        <f>+G72+G73+G74+G75+G76+G78+G79+G83+G84+G85+G86+G90+G80</f>
        <v>9913</v>
      </c>
      <c r="H71" s="55">
        <f>+H72+H73+H74+H75+H76+H78+H79+H83+H84+H85+H86+H90+H80</f>
        <v>10618.8</v>
      </c>
      <c r="I71" s="55">
        <f>+I72+I73+I74+I75+I76+I78+I79+I83+I84+I85+I86+I90+I80</f>
        <v>7648.2</v>
      </c>
      <c r="J71" s="55">
        <f t="shared" si="59"/>
        <v>5946.6</v>
      </c>
      <c r="K71" s="55">
        <f t="shared" si="59"/>
        <v>1640.9</v>
      </c>
      <c r="L71" s="55">
        <f t="shared" si="59"/>
        <v>1392.5</v>
      </c>
      <c r="M71" s="55">
        <f t="shared" si="59"/>
        <v>12328.4</v>
      </c>
      <c r="N71" s="55">
        <f t="shared" si="59"/>
        <v>4642.6</v>
      </c>
      <c r="O71" s="55">
        <f t="shared" si="59"/>
        <v>9042.2</v>
      </c>
      <c r="P71" s="55">
        <f t="shared" si="59"/>
        <v>5703.4</v>
      </c>
    </row>
    <row r="72" spans="1:16" ht="12" customHeight="1">
      <c r="A72" s="53" t="s">
        <v>151</v>
      </c>
      <c r="B72" s="65">
        <f>+E72+F72+G72+H72+I72+J72+K72+L72+M72+N72+O72+P72</f>
        <v>1238.4999999999998</v>
      </c>
      <c r="C72" s="65">
        <v>1238.4999999999998</v>
      </c>
      <c r="D72" s="50">
        <f t="shared" si="58"/>
        <v>0</v>
      </c>
      <c r="E72" s="55">
        <v>100</v>
      </c>
      <c r="F72" s="55">
        <v>100</v>
      </c>
      <c r="G72" s="55">
        <v>100</v>
      </c>
      <c r="H72" s="55">
        <v>100</v>
      </c>
      <c r="I72" s="55">
        <v>100</v>
      </c>
      <c r="J72" s="55">
        <v>100</v>
      </c>
      <c r="K72" s="55">
        <v>90.9</v>
      </c>
      <c r="L72" s="55">
        <v>73.8</v>
      </c>
      <c r="M72" s="55">
        <v>100</v>
      </c>
      <c r="N72" s="55">
        <v>100</v>
      </c>
      <c r="O72" s="55">
        <v>100</v>
      </c>
      <c r="P72" s="55">
        <v>173.8</v>
      </c>
    </row>
    <row r="73" spans="1:16" ht="12" customHeight="1">
      <c r="A73" s="53" t="s">
        <v>152</v>
      </c>
      <c r="B73" s="65">
        <f aca="true" t="shared" si="60" ref="B73:B97">+E73+F73+G73+H73+I73+J73+K73+L73+M73+N73+O73+P73</f>
        <v>0</v>
      </c>
      <c r="C73" s="65">
        <v>0</v>
      </c>
      <c r="D73" s="50">
        <f t="shared" si="58"/>
        <v>0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ht="12" customHeight="1">
      <c r="A74" s="53" t="s">
        <v>153</v>
      </c>
      <c r="B74" s="65">
        <f t="shared" si="60"/>
        <v>0</v>
      </c>
      <c r="C74" s="65">
        <v>0</v>
      </c>
      <c r="D74" s="50">
        <f t="shared" si="58"/>
        <v>0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ht="12" customHeight="1">
      <c r="A75" s="53" t="s">
        <v>154</v>
      </c>
      <c r="B75" s="65">
        <f t="shared" si="60"/>
        <v>7222.5</v>
      </c>
      <c r="C75" s="65">
        <v>7222.5</v>
      </c>
      <c r="D75" s="50">
        <f t="shared" si="58"/>
        <v>0</v>
      </c>
      <c r="E75" s="55">
        <v>700</v>
      </c>
      <c r="F75" s="55">
        <v>700</v>
      </c>
      <c r="G75" s="55">
        <v>700</v>
      </c>
      <c r="H75" s="55">
        <v>700</v>
      </c>
      <c r="I75" s="55">
        <v>450</v>
      </c>
      <c r="J75" s="55">
        <v>450</v>
      </c>
      <c r="K75" s="55">
        <v>450</v>
      </c>
      <c r="L75" s="55">
        <v>450</v>
      </c>
      <c r="M75" s="55">
        <v>450</v>
      </c>
      <c r="N75" s="55">
        <v>772.5</v>
      </c>
      <c r="O75" s="55">
        <v>700</v>
      </c>
      <c r="P75" s="55">
        <v>700</v>
      </c>
    </row>
    <row r="76" spans="1:16" ht="12" customHeight="1">
      <c r="A76" s="53" t="s">
        <v>155</v>
      </c>
      <c r="B76" s="65">
        <f t="shared" si="60"/>
        <v>2502.3</v>
      </c>
      <c r="C76" s="65">
        <v>2502.3</v>
      </c>
      <c r="D76" s="50">
        <f t="shared" si="58"/>
        <v>0</v>
      </c>
      <c r="E76" s="55">
        <v>300</v>
      </c>
      <c r="F76" s="55">
        <v>300</v>
      </c>
      <c r="G76" s="55">
        <v>300</v>
      </c>
      <c r="H76" s="55">
        <v>300</v>
      </c>
      <c r="I76" s="55">
        <v>100</v>
      </c>
      <c r="J76" s="55">
        <v>100</v>
      </c>
      <c r="K76" s="55">
        <v>100</v>
      </c>
      <c r="L76" s="55">
        <v>100</v>
      </c>
      <c r="M76" s="55">
        <v>100</v>
      </c>
      <c r="N76" s="55">
        <v>300</v>
      </c>
      <c r="O76" s="55">
        <v>300</v>
      </c>
      <c r="P76" s="55">
        <v>202.3</v>
      </c>
    </row>
    <row r="77" spans="1:16" ht="12" customHeight="1">
      <c r="A77" s="53" t="s">
        <v>156</v>
      </c>
      <c r="B77" s="65">
        <f t="shared" si="60"/>
        <v>0</v>
      </c>
      <c r="C77" s="65">
        <v>0</v>
      </c>
      <c r="D77" s="50">
        <f t="shared" si="58"/>
        <v>0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ht="12" customHeight="1">
      <c r="A78" s="53" t="s">
        <v>157</v>
      </c>
      <c r="B78" s="65">
        <f t="shared" si="60"/>
        <v>837.2</v>
      </c>
      <c r="C78" s="65">
        <v>837.2</v>
      </c>
      <c r="D78" s="50">
        <f t="shared" si="58"/>
        <v>0</v>
      </c>
      <c r="E78" s="55"/>
      <c r="F78" s="55"/>
      <c r="G78" s="55">
        <v>200</v>
      </c>
      <c r="H78" s="55"/>
      <c r="I78" s="55"/>
      <c r="J78" s="55">
        <v>200</v>
      </c>
      <c r="K78" s="55"/>
      <c r="L78" s="55"/>
      <c r="M78" s="55">
        <v>200</v>
      </c>
      <c r="N78" s="55"/>
      <c r="O78" s="55"/>
      <c r="P78" s="55">
        <v>237.2</v>
      </c>
    </row>
    <row r="79" spans="1:16" ht="12" customHeight="1">
      <c r="A79" s="53" t="s">
        <v>158</v>
      </c>
      <c r="B79" s="65">
        <f t="shared" si="60"/>
        <v>181</v>
      </c>
      <c r="C79" s="65">
        <v>181</v>
      </c>
      <c r="D79" s="50">
        <f t="shared" si="58"/>
        <v>0</v>
      </c>
      <c r="E79" s="55"/>
      <c r="F79" s="55"/>
      <c r="G79" s="55">
        <v>90</v>
      </c>
      <c r="H79" s="55"/>
      <c r="I79" s="55"/>
      <c r="J79" s="55"/>
      <c r="K79" s="55"/>
      <c r="L79" s="55"/>
      <c r="M79" s="55"/>
      <c r="N79" s="55"/>
      <c r="O79" s="55"/>
      <c r="P79" s="55">
        <v>91</v>
      </c>
    </row>
    <row r="80" spans="1:16" ht="12" customHeight="1">
      <c r="A80" s="53" t="s">
        <v>159</v>
      </c>
      <c r="B80" s="65">
        <f t="shared" si="60"/>
        <v>977.5</v>
      </c>
      <c r="C80" s="65">
        <v>977.5</v>
      </c>
      <c r="D80" s="50">
        <f t="shared" si="58"/>
        <v>0</v>
      </c>
      <c r="E80" s="55"/>
      <c r="F80" s="55"/>
      <c r="G80" s="55">
        <v>977.5</v>
      </c>
      <c r="H80" s="71"/>
      <c r="I80" s="55"/>
      <c r="J80" s="55"/>
      <c r="K80" s="55"/>
      <c r="L80" s="55"/>
      <c r="M80" s="55"/>
      <c r="N80" s="55"/>
      <c r="O80" s="55"/>
      <c r="P80" s="55"/>
    </row>
    <row r="81" spans="1:16" ht="12" customHeight="1">
      <c r="A81" s="53" t="s">
        <v>160</v>
      </c>
      <c r="B81" s="65">
        <f t="shared" si="60"/>
        <v>0</v>
      </c>
      <c r="C81" s="65">
        <v>0</v>
      </c>
      <c r="D81" s="50">
        <f t="shared" si="58"/>
        <v>0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ht="12" customHeight="1">
      <c r="A82" s="53" t="s">
        <v>161</v>
      </c>
      <c r="B82" s="65">
        <f t="shared" si="60"/>
        <v>0</v>
      </c>
      <c r="C82" s="65">
        <v>0</v>
      </c>
      <c r="D82" s="50">
        <f t="shared" si="58"/>
        <v>0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ht="12" customHeight="1">
      <c r="A83" s="53" t="s">
        <v>162</v>
      </c>
      <c r="B83" s="65">
        <f t="shared" si="60"/>
        <v>1906.1</v>
      </c>
      <c r="C83" s="65">
        <v>1906.1</v>
      </c>
      <c r="D83" s="50">
        <f t="shared" si="58"/>
        <v>0</v>
      </c>
      <c r="E83" s="55">
        <v>600</v>
      </c>
      <c r="F83" s="55"/>
      <c r="G83" s="55">
        <v>600</v>
      </c>
      <c r="H83" s="55"/>
      <c r="I83" s="55"/>
      <c r="J83" s="55"/>
      <c r="K83" s="55"/>
      <c r="L83" s="55"/>
      <c r="M83" s="55">
        <v>706.1</v>
      </c>
      <c r="N83" s="55"/>
      <c r="O83" s="55"/>
      <c r="P83" s="55"/>
    </row>
    <row r="84" spans="1:16" s="69" customFormat="1" ht="12" customHeight="1">
      <c r="A84" s="66" t="s">
        <v>163</v>
      </c>
      <c r="B84" s="65">
        <f t="shared" si="60"/>
        <v>70449.99999999999</v>
      </c>
      <c r="C84" s="65">
        <v>70449.99999999999</v>
      </c>
      <c r="D84" s="50">
        <f t="shared" si="58"/>
        <v>0</v>
      </c>
      <c r="E84" s="67">
        <v>6847.4</v>
      </c>
      <c r="F84" s="67">
        <v>10293.1</v>
      </c>
      <c r="G84" s="67">
        <v>6390.7</v>
      </c>
      <c r="H84" s="67">
        <v>9418.8</v>
      </c>
      <c r="I84" s="67">
        <f>6770.7</f>
        <v>6770.7</v>
      </c>
      <c r="J84" s="67">
        <v>5096.6</v>
      </c>
      <c r="K84" s="67"/>
      <c r="L84" s="67">
        <v>768.7</v>
      </c>
      <c r="M84" s="67">
        <f>9723+295</f>
        <v>10018</v>
      </c>
      <c r="N84" s="67">
        <v>3370.1</v>
      </c>
      <c r="O84" s="67">
        <f>8042.2-250</f>
        <v>7792.2</v>
      </c>
      <c r="P84" s="67">
        <f>3728.7-44.6-0.4</f>
        <v>3683.7</v>
      </c>
    </row>
    <row r="85" spans="1:16" s="69" customFormat="1" ht="12" customHeight="1">
      <c r="A85" s="66" t="s">
        <v>164</v>
      </c>
      <c r="B85" s="65">
        <f t="shared" si="60"/>
        <v>2204.3</v>
      </c>
      <c r="C85" s="65">
        <v>2204.3</v>
      </c>
      <c r="D85" s="50">
        <f t="shared" si="58"/>
        <v>0</v>
      </c>
      <c r="E85" s="67"/>
      <c r="F85" s="67">
        <f>1000-500</f>
        <v>500</v>
      </c>
      <c r="G85" s="67">
        <f>1000-977.5</f>
        <v>22.5</v>
      </c>
      <c r="H85" s="67"/>
      <c r="I85" s="67">
        <f>227.5</f>
        <v>227.5</v>
      </c>
      <c r="J85" s="67"/>
      <c r="K85" s="67">
        <f>1000</f>
        <v>1000</v>
      </c>
      <c r="L85" s="67"/>
      <c r="M85" s="67">
        <f>455-0.7</f>
        <v>454.3</v>
      </c>
      <c r="N85" s="67"/>
      <c r="O85" s="67"/>
      <c r="P85" s="67"/>
    </row>
    <row r="86" spans="1:16" ht="21" customHeight="1">
      <c r="A86" s="57" t="s">
        <v>218</v>
      </c>
      <c r="B86" s="65">
        <f t="shared" si="60"/>
        <v>1713.5</v>
      </c>
      <c r="C86" s="65">
        <v>1713.5</v>
      </c>
      <c r="D86" s="50">
        <f t="shared" si="58"/>
        <v>0</v>
      </c>
      <c r="E86" s="55">
        <f aca="true" t="shared" si="61" ref="E86:P86">E87+E88+E89</f>
        <v>300</v>
      </c>
      <c r="F86" s="55">
        <f t="shared" si="61"/>
        <v>300</v>
      </c>
      <c r="G86" s="55">
        <f t="shared" si="61"/>
        <v>332.3</v>
      </c>
      <c r="H86" s="55">
        <f t="shared" si="61"/>
        <v>100</v>
      </c>
      <c r="I86" s="55">
        <f t="shared" si="61"/>
        <v>0</v>
      </c>
      <c r="J86" s="55">
        <f t="shared" si="61"/>
        <v>0</v>
      </c>
      <c r="K86" s="55">
        <f t="shared" si="61"/>
        <v>0</v>
      </c>
      <c r="L86" s="55">
        <f t="shared" si="61"/>
        <v>0</v>
      </c>
      <c r="M86" s="55">
        <f t="shared" si="61"/>
        <v>100</v>
      </c>
      <c r="N86" s="55">
        <f t="shared" si="61"/>
        <v>100</v>
      </c>
      <c r="O86" s="55">
        <f t="shared" si="61"/>
        <v>150</v>
      </c>
      <c r="P86" s="55">
        <f t="shared" si="61"/>
        <v>331.2</v>
      </c>
    </row>
    <row r="87" spans="1:16" ht="11.25">
      <c r="A87" s="57" t="s">
        <v>203</v>
      </c>
      <c r="B87" s="65">
        <f t="shared" si="60"/>
        <v>332.3</v>
      </c>
      <c r="C87" s="65">
        <v>332.3</v>
      </c>
      <c r="D87" s="50">
        <f t="shared" si="58"/>
        <v>0</v>
      </c>
      <c r="E87" s="55">
        <v>100</v>
      </c>
      <c r="F87" s="55">
        <v>100</v>
      </c>
      <c r="G87" s="55">
        <v>132.3</v>
      </c>
      <c r="H87" s="55"/>
      <c r="I87" s="55"/>
      <c r="J87" s="55"/>
      <c r="K87" s="55"/>
      <c r="L87" s="55"/>
      <c r="M87" s="55"/>
      <c r="N87" s="55"/>
      <c r="O87" s="55"/>
      <c r="P87" s="55"/>
    </row>
    <row r="88" spans="1:16" ht="22.5">
      <c r="A88" s="57" t="s">
        <v>212</v>
      </c>
      <c r="B88" s="65">
        <f t="shared" si="60"/>
        <v>892.5</v>
      </c>
      <c r="C88" s="65">
        <v>892.5</v>
      </c>
      <c r="D88" s="50">
        <f t="shared" si="58"/>
        <v>0</v>
      </c>
      <c r="E88" s="55">
        <v>100</v>
      </c>
      <c r="F88" s="55">
        <v>100</v>
      </c>
      <c r="G88" s="55">
        <v>100</v>
      </c>
      <c r="H88" s="55">
        <v>100</v>
      </c>
      <c r="I88" s="55"/>
      <c r="J88" s="55"/>
      <c r="K88" s="55"/>
      <c r="L88" s="55"/>
      <c r="M88" s="55">
        <v>100</v>
      </c>
      <c r="N88" s="55">
        <v>100</v>
      </c>
      <c r="O88" s="55">
        <v>150</v>
      </c>
      <c r="P88" s="55">
        <v>142.5</v>
      </c>
    </row>
    <row r="89" spans="1:16" ht="22.5">
      <c r="A89" s="57" t="s">
        <v>215</v>
      </c>
      <c r="B89" s="65">
        <f t="shared" si="60"/>
        <v>488.7</v>
      </c>
      <c r="C89" s="65">
        <v>488.7</v>
      </c>
      <c r="D89" s="50">
        <f t="shared" si="58"/>
        <v>0</v>
      </c>
      <c r="E89" s="55">
        <v>100</v>
      </c>
      <c r="F89" s="55">
        <v>100</v>
      </c>
      <c r="G89" s="55">
        <v>100</v>
      </c>
      <c r="H89" s="55"/>
      <c r="I89" s="55"/>
      <c r="J89" s="55"/>
      <c r="K89" s="55"/>
      <c r="L89" s="55"/>
      <c r="M89" s="55"/>
      <c r="N89" s="55"/>
      <c r="O89" s="55"/>
      <c r="P89" s="55">
        <v>188.7</v>
      </c>
    </row>
    <row r="90" spans="1:16" ht="11.25">
      <c r="A90" s="81" t="s">
        <v>208</v>
      </c>
      <c r="B90" s="65">
        <f t="shared" si="60"/>
        <v>684.2</v>
      </c>
      <c r="C90" s="65">
        <v>684.2</v>
      </c>
      <c r="D90" s="50">
        <f t="shared" si="58"/>
        <v>0</v>
      </c>
      <c r="E90" s="55"/>
      <c r="F90" s="55"/>
      <c r="G90" s="55">
        <v>200</v>
      </c>
      <c r="H90" s="55"/>
      <c r="I90" s="55"/>
      <c r="J90" s="55"/>
      <c r="K90" s="55"/>
      <c r="L90" s="55"/>
      <c r="M90" s="55">
        <v>200</v>
      </c>
      <c r="N90" s="55"/>
      <c r="O90" s="55"/>
      <c r="P90" s="55">
        <v>284.2</v>
      </c>
    </row>
    <row r="91" spans="1:16" ht="11.25">
      <c r="A91" s="53" t="s">
        <v>170</v>
      </c>
      <c r="B91" s="65">
        <f t="shared" si="60"/>
        <v>1774.2</v>
      </c>
      <c r="C91" s="65">
        <v>1774.2</v>
      </c>
      <c r="D91" s="50">
        <f t="shared" si="58"/>
        <v>0</v>
      </c>
      <c r="E91" s="55">
        <f aca="true" t="shared" si="62" ref="E91:P91">E92+E95</f>
        <v>100</v>
      </c>
      <c r="F91" s="55">
        <f t="shared" si="62"/>
        <v>100</v>
      </c>
      <c r="G91" s="55">
        <f t="shared" si="62"/>
        <v>400</v>
      </c>
      <c r="H91" s="55">
        <f t="shared" si="62"/>
        <v>0</v>
      </c>
      <c r="I91" s="55">
        <f t="shared" si="62"/>
        <v>100</v>
      </c>
      <c r="J91" s="55">
        <f t="shared" si="62"/>
        <v>100</v>
      </c>
      <c r="K91" s="55">
        <f t="shared" si="62"/>
        <v>0</v>
      </c>
      <c r="L91" s="55">
        <f t="shared" si="62"/>
        <v>0</v>
      </c>
      <c r="M91" s="55">
        <f t="shared" si="62"/>
        <v>200</v>
      </c>
      <c r="N91" s="55">
        <f t="shared" si="62"/>
        <v>300</v>
      </c>
      <c r="O91" s="55">
        <f t="shared" si="62"/>
        <v>294.5</v>
      </c>
      <c r="P91" s="55">
        <f t="shared" si="62"/>
        <v>179.7</v>
      </c>
    </row>
    <row r="92" spans="1:16" ht="11.25">
      <c r="A92" s="53" t="s">
        <v>171</v>
      </c>
      <c r="B92" s="65">
        <f t="shared" si="60"/>
        <v>601.3</v>
      </c>
      <c r="C92" s="65">
        <v>601.3</v>
      </c>
      <c r="D92" s="50">
        <f t="shared" si="58"/>
        <v>0</v>
      </c>
      <c r="E92" s="55">
        <f aca="true" t="shared" si="63" ref="E92:P93">E93</f>
        <v>100</v>
      </c>
      <c r="F92" s="55">
        <f t="shared" si="63"/>
        <v>100</v>
      </c>
      <c r="G92" s="55">
        <f t="shared" si="63"/>
        <v>100</v>
      </c>
      <c r="H92" s="55">
        <f t="shared" si="63"/>
        <v>0</v>
      </c>
      <c r="I92" s="55">
        <f t="shared" si="63"/>
        <v>0</v>
      </c>
      <c r="J92" s="55">
        <f t="shared" si="63"/>
        <v>0</v>
      </c>
      <c r="K92" s="55">
        <f t="shared" si="63"/>
        <v>0</v>
      </c>
      <c r="L92" s="55">
        <f t="shared" si="63"/>
        <v>0</v>
      </c>
      <c r="M92" s="55">
        <f t="shared" si="63"/>
        <v>100</v>
      </c>
      <c r="N92" s="55">
        <f t="shared" si="63"/>
        <v>100</v>
      </c>
      <c r="O92" s="55">
        <f t="shared" si="63"/>
        <v>101.3</v>
      </c>
      <c r="P92" s="55">
        <f t="shared" si="63"/>
        <v>0</v>
      </c>
    </row>
    <row r="93" spans="1:16" ht="21.75" customHeight="1">
      <c r="A93" s="57" t="s">
        <v>172</v>
      </c>
      <c r="B93" s="65">
        <f t="shared" si="60"/>
        <v>601.3</v>
      </c>
      <c r="C93" s="65">
        <v>601.3</v>
      </c>
      <c r="D93" s="50">
        <f t="shared" si="58"/>
        <v>0</v>
      </c>
      <c r="E93" s="55">
        <f t="shared" si="63"/>
        <v>100</v>
      </c>
      <c r="F93" s="55">
        <f t="shared" si="63"/>
        <v>100</v>
      </c>
      <c r="G93" s="55">
        <f t="shared" si="63"/>
        <v>100</v>
      </c>
      <c r="H93" s="55">
        <f t="shared" si="63"/>
        <v>0</v>
      </c>
      <c r="I93" s="55">
        <f t="shared" si="63"/>
        <v>0</v>
      </c>
      <c r="J93" s="55">
        <f t="shared" si="63"/>
        <v>0</v>
      </c>
      <c r="K93" s="55">
        <f t="shared" si="63"/>
        <v>0</v>
      </c>
      <c r="L93" s="55">
        <f t="shared" si="63"/>
        <v>0</v>
      </c>
      <c r="M93" s="55">
        <f t="shared" si="63"/>
        <v>100</v>
      </c>
      <c r="N93" s="55">
        <f t="shared" si="63"/>
        <v>100</v>
      </c>
      <c r="O93" s="55">
        <f t="shared" si="63"/>
        <v>101.3</v>
      </c>
      <c r="P93" s="55">
        <f t="shared" si="63"/>
        <v>0</v>
      </c>
    </row>
    <row r="94" spans="1:16" ht="12" customHeight="1">
      <c r="A94" s="53" t="s">
        <v>173</v>
      </c>
      <c r="B94" s="65">
        <f t="shared" si="60"/>
        <v>601.3</v>
      </c>
      <c r="C94" s="65">
        <v>601.3</v>
      </c>
      <c r="D94" s="50">
        <f t="shared" si="58"/>
        <v>0</v>
      </c>
      <c r="E94" s="55">
        <v>100</v>
      </c>
      <c r="F94" s="55">
        <v>100</v>
      </c>
      <c r="G94" s="55">
        <v>100</v>
      </c>
      <c r="H94" s="55"/>
      <c r="I94" s="55"/>
      <c r="J94" s="55"/>
      <c r="K94" s="55"/>
      <c r="L94" s="55"/>
      <c r="M94" s="55">
        <v>100</v>
      </c>
      <c r="N94" s="55">
        <v>100</v>
      </c>
      <c r="O94" s="55">
        <v>101.3</v>
      </c>
      <c r="P94" s="55"/>
    </row>
    <row r="95" spans="1:16" ht="12" customHeight="1">
      <c r="A95" s="53" t="s">
        <v>174</v>
      </c>
      <c r="B95" s="65">
        <f t="shared" si="60"/>
        <v>1172.9</v>
      </c>
      <c r="C95" s="65">
        <v>1172.9</v>
      </c>
      <c r="D95" s="50">
        <f t="shared" si="58"/>
        <v>0</v>
      </c>
      <c r="E95" s="55">
        <f aca="true" t="shared" si="64" ref="E95:P95">E96+E97</f>
        <v>0</v>
      </c>
      <c r="F95" s="55">
        <f t="shared" si="64"/>
        <v>0</v>
      </c>
      <c r="G95" s="55">
        <f t="shared" si="64"/>
        <v>300</v>
      </c>
      <c r="H95" s="55">
        <f t="shared" si="64"/>
        <v>0</v>
      </c>
      <c r="I95" s="55">
        <f t="shared" si="64"/>
        <v>100</v>
      </c>
      <c r="J95" s="55">
        <f t="shared" si="64"/>
        <v>100</v>
      </c>
      <c r="K95" s="55">
        <f t="shared" si="64"/>
        <v>0</v>
      </c>
      <c r="L95" s="55">
        <f t="shared" si="64"/>
        <v>0</v>
      </c>
      <c r="M95" s="55">
        <f t="shared" si="64"/>
        <v>100</v>
      </c>
      <c r="N95" s="55">
        <f t="shared" si="64"/>
        <v>200</v>
      </c>
      <c r="O95" s="55">
        <f t="shared" si="64"/>
        <v>193.2</v>
      </c>
      <c r="P95" s="55">
        <f t="shared" si="64"/>
        <v>179.7</v>
      </c>
    </row>
    <row r="96" spans="1:16" ht="12" customHeight="1">
      <c r="A96" s="53" t="s">
        <v>175</v>
      </c>
      <c r="B96" s="65">
        <f t="shared" si="60"/>
        <v>879.7</v>
      </c>
      <c r="C96" s="65">
        <v>879.7</v>
      </c>
      <c r="D96" s="50">
        <f t="shared" si="58"/>
        <v>0</v>
      </c>
      <c r="E96" s="55"/>
      <c r="F96" s="55"/>
      <c r="G96" s="55">
        <v>200</v>
      </c>
      <c r="H96" s="55"/>
      <c r="I96" s="55">
        <v>100</v>
      </c>
      <c r="J96" s="55">
        <v>100</v>
      </c>
      <c r="K96" s="55"/>
      <c r="L96" s="55"/>
      <c r="M96" s="55">
        <v>100</v>
      </c>
      <c r="N96" s="55">
        <v>100</v>
      </c>
      <c r="O96" s="55">
        <v>100</v>
      </c>
      <c r="P96" s="55">
        <v>179.7</v>
      </c>
    </row>
    <row r="97" spans="1:16" ht="12" customHeight="1">
      <c r="A97" s="53" t="s">
        <v>176</v>
      </c>
      <c r="B97" s="65">
        <f t="shared" si="60"/>
        <v>293.2</v>
      </c>
      <c r="C97" s="65">
        <v>293.2</v>
      </c>
      <c r="D97" s="50">
        <f t="shared" si="58"/>
        <v>0</v>
      </c>
      <c r="E97" s="55"/>
      <c r="F97" s="55"/>
      <c r="G97" s="55">
        <v>100</v>
      </c>
      <c r="H97" s="55"/>
      <c r="I97" s="55"/>
      <c r="J97" s="55"/>
      <c r="K97" s="55"/>
      <c r="L97" s="55"/>
      <c r="M97" s="55"/>
      <c r="N97" s="55">
        <v>100</v>
      </c>
      <c r="O97" s="55">
        <v>93.2</v>
      </c>
      <c r="P97" s="55">
        <v>0</v>
      </c>
    </row>
    <row r="98" spans="1:16" ht="12" customHeight="1">
      <c r="A98" s="53" t="s">
        <v>177</v>
      </c>
      <c r="B98" s="65">
        <f>B60</f>
        <v>197750.9</v>
      </c>
      <c r="C98" s="65">
        <v>197750.9</v>
      </c>
      <c r="D98" s="50">
        <f t="shared" si="58"/>
        <v>0</v>
      </c>
      <c r="E98" s="55">
        <f aca="true" t="shared" si="65" ref="E98:P98">E60</f>
        <v>17100.4</v>
      </c>
      <c r="F98" s="55">
        <f t="shared" si="65"/>
        <v>20446.1</v>
      </c>
      <c r="G98" s="55">
        <f t="shared" si="65"/>
        <v>18466</v>
      </c>
      <c r="H98" s="55">
        <f>H60</f>
        <v>18771.8</v>
      </c>
      <c r="I98" s="55">
        <f t="shared" si="65"/>
        <v>16897.2</v>
      </c>
      <c r="J98" s="55">
        <f t="shared" si="65"/>
        <v>14099.6</v>
      </c>
      <c r="K98" s="55">
        <f t="shared" si="65"/>
        <v>10790.9</v>
      </c>
      <c r="L98" s="55">
        <f t="shared" si="65"/>
        <v>12667.5</v>
      </c>
      <c r="M98" s="55">
        <f t="shared" si="65"/>
        <v>21724</v>
      </c>
      <c r="N98" s="55">
        <f t="shared" si="65"/>
        <v>13083.6</v>
      </c>
      <c r="O98" s="55">
        <f t="shared" si="65"/>
        <v>17489.7</v>
      </c>
      <c r="P98" s="55">
        <f t="shared" si="65"/>
        <v>16214.1</v>
      </c>
    </row>
    <row r="99" spans="1:16" ht="12" customHeight="1">
      <c r="A99" s="57" t="s">
        <v>201</v>
      </c>
      <c r="B99" s="65"/>
      <c r="C99" s="65"/>
      <c r="D99" s="50">
        <f t="shared" si="58"/>
        <v>0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1:16" ht="12" customHeight="1">
      <c r="A100" s="57" t="s">
        <v>202</v>
      </c>
      <c r="B100" s="65">
        <f>B98-B99</f>
        <v>197750.9</v>
      </c>
      <c r="C100" s="65">
        <v>197750.9</v>
      </c>
      <c r="D100" s="50">
        <f t="shared" si="58"/>
        <v>0</v>
      </c>
      <c r="E100" s="55">
        <f>E59</f>
        <v>17100.4</v>
      </c>
      <c r="F100" s="55">
        <f aca="true" t="shared" si="66" ref="F100:P100">F59</f>
        <v>20446.1</v>
      </c>
      <c r="G100" s="55">
        <f t="shared" si="66"/>
        <v>18466</v>
      </c>
      <c r="H100" s="55">
        <f t="shared" si="66"/>
        <v>18771.8</v>
      </c>
      <c r="I100" s="55">
        <f t="shared" si="66"/>
        <v>16897.2</v>
      </c>
      <c r="J100" s="55">
        <f t="shared" si="66"/>
        <v>14099.6</v>
      </c>
      <c r="K100" s="55">
        <f t="shared" si="66"/>
        <v>10790.9</v>
      </c>
      <c r="L100" s="55">
        <f t="shared" si="66"/>
        <v>12667.5</v>
      </c>
      <c r="M100" s="55">
        <f t="shared" si="66"/>
        <v>21724</v>
      </c>
      <c r="N100" s="55">
        <f t="shared" si="66"/>
        <v>13083.6</v>
      </c>
      <c r="O100" s="55">
        <f t="shared" si="66"/>
        <v>17489.7</v>
      </c>
      <c r="P100" s="55">
        <f t="shared" si="66"/>
        <v>16214.1</v>
      </c>
    </row>
    <row r="101" spans="1:16" ht="12" customHeight="1">
      <c r="A101" s="53" t="s">
        <v>180</v>
      </c>
      <c r="B101" s="65"/>
      <c r="C101" s="65"/>
      <c r="D101" s="50">
        <f t="shared" si="58"/>
        <v>0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1:16" ht="12" customHeight="1">
      <c r="A102" s="53" t="s">
        <v>181</v>
      </c>
      <c r="B102" s="65">
        <v>1</v>
      </c>
      <c r="C102" s="65">
        <v>1</v>
      </c>
      <c r="D102" s="50">
        <f t="shared" si="58"/>
        <v>0</v>
      </c>
      <c r="E102" s="55">
        <v>1</v>
      </c>
      <c r="F102" s="55">
        <v>1</v>
      </c>
      <c r="G102" s="55">
        <v>1</v>
      </c>
      <c r="H102" s="55">
        <v>1</v>
      </c>
      <c r="I102" s="55">
        <v>1</v>
      </c>
      <c r="J102" s="55">
        <v>1</v>
      </c>
      <c r="K102" s="55">
        <v>1</v>
      </c>
      <c r="L102" s="55">
        <v>1</v>
      </c>
      <c r="M102" s="55">
        <v>1</v>
      </c>
      <c r="N102" s="55">
        <v>1</v>
      </c>
      <c r="O102" s="55">
        <v>1</v>
      </c>
      <c r="P102" s="55">
        <v>1</v>
      </c>
    </row>
    <row r="103" spans="1:16" ht="12" customHeight="1">
      <c r="A103" s="53" t="s">
        <v>182</v>
      </c>
      <c r="B103" s="65">
        <v>10</v>
      </c>
      <c r="C103" s="65">
        <v>10</v>
      </c>
      <c r="D103" s="50">
        <f t="shared" si="58"/>
        <v>0</v>
      </c>
      <c r="E103" s="55">
        <v>10</v>
      </c>
      <c r="F103" s="55">
        <v>10</v>
      </c>
      <c r="G103" s="55">
        <v>10</v>
      </c>
      <c r="H103" s="55">
        <v>10</v>
      </c>
      <c r="I103" s="55">
        <v>10</v>
      </c>
      <c r="J103" s="55">
        <v>10</v>
      </c>
      <c r="K103" s="55">
        <v>10</v>
      </c>
      <c r="L103" s="55">
        <v>10</v>
      </c>
      <c r="M103" s="55">
        <v>10</v>
      </c>
      <c r="N103" s="55">
        <v>10</v>
      </c>
      <c r="O103" s="55">
        <v>10</v>
      </c>
      <c r="P103" s="55">
        <v>10</v>
      </c>
    </row>
    <row r="104" spans="1:16" ht="12" customHeight="1">
      <c r="A104" s="53" t="s">
        <v>183</v>
      </c>
      <c r="B104" s="65">
        <v>1</v>
      </c>
      <c r="C104" s="65">
        <v>1</v>
      </c>
      <c r="D104" s="50">
        <f t="shared" si="58"/>
        <v>0</v>
      </c>
      <c r="E104" s="55">
        <v>1</v>
      </c>
      <c r="F104" s="55">
        <v>1</v>
      </c>
      <c r="G104" s="55">
        <v>1</v>
      </c>
      <c r="H104" s="55">
        <v>1</v>
      </c>
      <c r="I104" s="55">
        <v>1</v>
      </c>
      <c r="J104" s="55">
        <v>1</v>
      </c>
      <c r="K104" s="55">
        <v>1</v>
      </c>
      <c r="L104" s="55">
        <v>1</v>
      </c>
      <c r="M104" s="55">
        <v>1</v>
      </c>
      <c r="N104" s="55">
        <v>1</v>
      </c>
      <c r="O104" s="55">
        <v>1</v>
      </c>
      <c r="P104" s="55">
        <v>1</v>
      </c>
    </row>
    <row r="105" spans="1:16" ht="12" customHeight="1">
      <c r="A105" s="53" t="s">
        <v>184</v>
      </c>
      <c r="B105" s="65">
        <v>8</v>
      </c>
      <c r="C105" s="65">
        <v>8</v>
      </c>
      <c r="D105" s="50">
        <f t="shared" si="58"/>
        <v>0</v>
      </c>
      <c r="E105" s="55">
        <v>8</v>
      </c>
      <c r="F105" s="55">
        <v>8</v>
      </c>
      <c r="G105" s="55">
        <v>8</v>
      </c>
      <c r="H105" s="55">
        <v>8</v>
      </c>
      <c r="I105" s="55">
        <v>8</v>
      </c>
      <c r="J105" s="55">
        <v>8</v>
      </c>
      <c r="K105" s="55">
        <v>8</v>
      </c>
      <c r="L105" s="55">
        <v>8</v>
      </c>
      <c r="M105" s="55">
        <v>8</v>
      </c>
      <c r="N105" s="55">
        <v>8</v>
      </c>
      <c r="O105" s="55">
        <v>8</v>
      </c>
      <c r="P105" s="55">
        <v>8</v>
      </c>
    </row>
    <row r="106" spans="1:16" ht="12" customHeight="1">
      <c r="A106" s="53" t="s">
        <v>185</v>
      </c>
      <c r="B106" s="65">
        <v>1</v>
      </c>
      <c r="C106" s="65">
        <v>1</v>
      </c>
      <c r="D106" s="50">
        <f t="shared" si="58"/>
        <v>0</v>
      </c>
      <c r="E106" s="55">
        <v>1</v>
      </c>
      <c r="F106" s="55">
        <v>1</v>
      </c>
      <c r="G106" s="55">
        <v>1</v>
      </c>
      <c r="H106" s="55">
        <v>1</v>
      </c>
      <c r="I106" s="55">
        <v>1</v>
      </c>
      <c r="J106" s="55">
        <v>1</v>
      </c>
      <c r="K106" s="55">
        <v>1</v>
      </c>
      <c r="L106" s="55">
        <v>1</v>
      </c>
      <c r="M106" s="55">
        <v>1</v>
      </c>
      <c r="N106" s="55">
        <v>1</v>
      </c>
      <c r="O106" s="55">
        <v>1</v>
      </c>
      <c r="P106" s="55">
        <v>1</v>
      </c>
    </row>
    <row r="107" spans="1:16" ht="12" customHeight="1">
      <c r="A107" s="53" t="s">
        <v>185</v>
      </c>
      <c r="B107" s="54"/>
      <c r="C107" s="54"/>
      <c r="D107" s="50">
        <f t="shared" si="58"/>
        <v>0</v>
      </c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16" ht="12" customHeight="1">
      <c r="A108" s="83"/>
      <c r="B108" s="84"/>
      <c r="C108" s="84"/>
      <c r="D108" s="50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</row>
    <row r="109" spans="1:16" ht="11.25">
      <c r="A109" s="61" t="s">
        <v>187</v>
      </c>
      <c r="B109" s="62"/>
      <c r="C109" s="62"/>
      <c r="D109" s="50">
        <f t="shared" si="58"/>
        <v>0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</row>
    <row r="110" spans="1:16" ht="22.5">
      <c r="A110" s="48" t="s">
        <v>207</v>
      </c>
      <c r="B110" s="64">
        <f>B111</f>
        <v>142286.7</v>
      </c>
      <c r="C110" s="64">
        <v>142286.7</v>
      </c>
      <c r="D110" s="50">
        <f t="shared" si="58"/>
        <v>0</v>
      </c>
      <c r="E110" s="51">
        <v>1</v>
      </c>
      <c r="F110" s="51">
        <v>2</v>
      </c>
      <c r="G110" s="51">
        <v>3</v>
      </c>
      <c r="H110" s="51">
        <v>4</v>
      </c>
      <c r="I110" s="51">
        <v>5</v>
      </c>
      <c r="J110" s="51">
        <v>6</v>
      </c>
      <c r="K110" s="51">
        <v>7</v>
      </c>
      <c r="L110" s="51">
        <v>8</v>
      </c>
      <c r="M110" s="51">
        <v>9</v>
      </c>
      <c r="N110" s="51">
        <v>10</v>
      </c>
      <c r="O110" s="51">
        <v>11</v>
      </c>
      <c r="P110" s="51">
        <v>12</v>
      </c>
    </row>
    <row r="111" spans="1:16" ht="11.25">
      <c r="A111" s="53" t="s">
        <v>138</v>
      </c>
      <c r="B111" s="65">
        <f>SUM(E111:P111)</f>
        <v>142286.7</v>
      </c>
      <c r="C111" s="65">
        <v>142286.7</v>
      </c>
      <c r="D111" s="50">
        <f t="shared" si="58"/>
        <v>0</v>
      </c>
      <c r="E111" s="55">
        <f aca="true" t="shared" si="67" ref="E111:P111">E112</f>
        <v>13118</v>
      </c>
      <c r="F111" s="55">
        <f t="shared" si="67"/>
        <v>11748</v>
      </c>
      <c r="G111" s="55">
        <f t="shared" si="67"/>
        <v>11974.6</v>
      </c>
      <c r="H111" s="55">
        <f t="shared" si="67"/>
        <v>10898.6</v>
      </c>
      <c r="I111" s="55">
        <f t="shared" si="67"/>
        <v>13077.6</v>
      </c>
      <c r="J111" s="55">
        <f t="shared" si="67"/>
        <v>12811.6</v>
      </c>
      <c r="K111" s="55">
        <f t="shared" si="67"/>
        <v>11362.6</v>
      </c>
      <c r="L111" s="55">
        <f t="shared" si="67"/>
        <v>10454.7</v>
      </c>
      <c r="M111" s="55">
        <f t="shared" si="67"/>
        <v>13003.199999999999</v>
      </c>
      <c r="N111" s="55">
        <f t="shared" si="67"/>
        <v>10365.6</v>
      </c>
      <c r="O111" s="55">
        <f t="shared" si="67"/>
        <v>10385.6</v>
      </c>
      <c r="P111" s="55">
        <f t="shared" si="67"/>
        <v>13086.599999999999</v>
      </c>
    </row>
    <row r="112" spans="1:16" ht="11.25">
      <c r="A112" s="53" t="s">
        <v>139</v>
      </c>
      <c r="B112" s="65">
        <f aca="true" t="shared" si="68" ref="B112:B152">SUM(E112:P112)</f>
        <v>142286.7</v>
      </c>
      <c r="C112" s="65">
        <v>142286.7</v>
      </c>
      <c r="D112" s="50">
        <f t="shared" si="58"/>
        <v>0</v>
      </c>
      <c r="E112" s="55">
        <f aca="true" t="shared" si="69" ref="E112:P112">E113+E143</f>
        <v>13118</v>
      </c>
      <c r="F112" s="55">
        <f t="shared" si="69"/>
        <v>11748</v>
      </c>
      <c r="G112" s="55">
        <f t="shared" si="69"/>
        <v>11974.6</v>
      </c>
      <c r="H112" s="55">
        <f t="shared" si="69"/>
        <v>10898.6</v>
      </c>
      <c r="I112" s="55">
        <f t="shared" si="69"/>
        <v>13077.6</v>
      </c>
      <c r="J112" s="55">
        <f t="shared" si="69"/>
        <v>12811.6</v>
      </c>
      <c r="K112" s="55">
        <f t="shared" si="69"/>
        <v>11362.6</v>
      </c>
      <c r="L112" s="55">
        <f t="shared" si="69"/>
        <v>10454.7</v>
      </c>
      <c r="M112" s="55">
        <f t="shared" si="69"/>
        <v>13003.199999999999</v>
      </c>
      <c r="N112" s="55">
        <f t="shared" si="69"/>
        <v>10365.6</v>
      </c>
      <c r="O112" s="55">
        <f t="shared" si="69"/>
        <v>10385.6</v>
      </c>
      <c r="P112" s="55">
        <f t="shared" si="69"/>
        <v>13086.599999999999</v>
      </c>
    </row>
    <row r="113" spans="1:16" ht="11.25">
      <c r="A113" s="53" t="s">
        <v>140</v>
      </c>
      <c r="B113" s="65">
        <f t="shared" si="68"/>
        <v>141896.7</v>
      </c>
      <c r="C113" s="65">
        <v>141896.7</v>
      </c>
      <c r="D113" s="50">
        <f t="shared" si="58"/>
        <v>0</v>
      </c>
      <c r="E113" s="55">
        <f aca="true" t="shared" si="70" ref="E113:P113">E114+E116+E123</f>
        <v>13018</v>
      </c>
      <c r="F113" s="55">
        <f t="shared" si="70"/>
        <v>11748</v>
      </c>
      <c r="G113" s="55">
        <f t="shared" si="70"/>
        <v>11974.6</v>
      </c>
      <c r="H113" s="55">
        <f t="shared" si="70"/>
        <v>10798.6</v>
      </c>
      <c r="I113" s="55">
        <f t="shared" si="70"/>
        <v>13077.6</v>
      </c>
      <c r="J113" s="55">
        <f t="shared" si="70"/>
        <v>12811.6</v>
      </c>
      <c r="K113" s="55">
        <f t="shared" si="70"/>
        <v>11362.6</v>
      </c>
      <c r="L113" s="55">
        <f t="shared" si="70"/>
        <v>10454.7</v>
      </c>
      <c r="M113" s="55">
        <f t="shared" si="70"/>
        <v>13003.199999999999</v>
      </c>
      <c r="N113" s="55">
        <f t="shared" si="70"/>
        <v>10265.6</v>
      </c>
      <c r="O113" s="55">
        <f t="shared" si="70"/>
        <v>10385.6</v>
      </c>
      <c r="P113" s="55">
        <f t="shared" si="70"/>
        <v>12996.599999999999</v>
      </c>
    </row>
    <row r="114" spans="1:16" ht="11.25">
      <c r="A114" s="53" t="s">
        <v>141</v>
      </c>
      <c r="B114" s="65">
        <f t="shared" si="68"/>
        <v>91157</v>
      </c>
      <c r="C114" s="65">
        <v>91157</v>
      </c>
      <c r="D114" s="50">
        <f t="shared" si="58"/>
        <v>0</v>
      </c>
      <c r="E114" s="55">
        <f aca="true" t="shared" si="71" ref="E114:P114">E115</f>
        <v>7300</v>
      </c>
      <c r="F114" s="55">
        <f t="shared" si="71"/>
        <v>7300</v>
      </c>
      <c r="G114" s="55">
        <f t="shared" si="71"/>
        <v>7360</v>
      </c>
      <c r="H114" s="55">
        <f t="shared" si="71"/>
        <v>7360</v>
      </c>
      <c r="I114" s="55">
        <f t="shared" si="71"/>
        <v>7060</v>
      </c>
      <c r="J114" s="55">
        <f t="shared" si="71"/>
        <v>7060</v>
      </c>
      <c r="K114" s="55">
        <f t="shared" si="71"/>
        <v>9060</v>
      </c>
      <c r="L114" s="55">
        <f t="shared" si="71"/>
        <v>9060</v>
      </c>
      <c r="M114" s="55">
        <f t="shared" si="71"/>
        <v>7617</v>
      </c>
      <c r="N114" s="55">
        <f t="shared" si="71"/>
        <v>6060</v>
      </c>
      <c r="O114" s="55">
        <f t="shared" si="71"/>
        <v>6060</v>
      </c>
      <c r="P114" s="55">
        <f t="shared" si="71"/>
        <v>9860</v>
      </c>
    </row>
    <row r="115" spans="1:16" ht="11.25">
      <c r="A115" s="53" t="s">
        <v>142</v>
      </c>
      <c r="B115" s="65">
        <f t="shared" si="68"/>
        <v>91157</v>
      </c>
      <c r="C115" s="65">
        <v>91157</v>
      </c>
      <c r="D115" s="50">
        <f t="shared" si="58"/>
        <v>0</v>
      </c>
      <c r="E115" s="55">
        <v>7300</v>
      </c>
      <c r="F115" s="55">
        <v>7300</v>
      </c>
      <c r="G115" s="55">
        <v>7360</v>
      </c>
      <c r="H115" s="55">
        <v>7360</v>
      </c>
      <c r="I115" s="55">
        <v>7060</v>
      </c>
      <c r="J115" s="55">
        <v>7060</v>
      </c>
      <c r="K115" s="55">
        <v>9060</v>
      </c>
      <c r="L115" s="55">
        <v>9060</v>
      </c>
      <c r="M115" s="55">
        <v>7617</v>
      </c>
      <c r="N115" s="55">
        <v>6060</v>
      </c>
      <c r="O115" s="55">
        <v>6060</v>
      </c>
      <c r="P115" s="55">
        <v>9860</v>
      </c>
    </row>
    <row r="116" spans="1:16" ht="22.5">
      <c r="A116" s="57" t="s">
        <v>143</v>
      </c>
      <c r="B116" s="65">
        <f t="shared" si="68"/>
        <v>10036.000000000002</v>
      </c>
      <c r="C116" s="65">
        <v>10036</v>
      </c>
      <c r="D116" s="50">
        <f t="shared" si="58"/>
        <v>0</v>
      </c>
      <c r="E116" s="55">
        <f aca="true" t="shared" si="72" ref="E116:O116">E117+E122</f>
        <v>823</v>
      </c>
      <c r="F116" s="55">
        <f t="shared" si="72"/>
        <v>823</v>
      </c>
      <c r="G116" s="55">
        <f t="shared" si="72"/>
        <v>829.6</v>
      </c>
      <c r="H116" s="55">
        <f t="shared" si="72"/>
        <v>829.6</v>
      </c>
      <c r="I116" s="55">
        <f t="shared" si="72"/>
        <v>792.6</v>
      </c>
      <c r="J116" s="55">
        <f t="shared" si="72"/>
        <v>792.6</v>
      </c>
      <c r="K116" s="55">
        <f t="shared" si="72"/>
        <v>932.6</v>
      </c>
      <c r="L116" s="55">
        <f t="shared" si="72"/>
        <v>932.6</v>
      </c>
      <c r="M116" s="55">
        <f t="shared" si="72"/>
        <v>837.8000000000001</v>
      </c>
      <c r="N116" s="55">
        <f t="shared" si="72"/>
        <v>730.6</v>
      </c>
      <c r="O116" s="55">
        <f t="shared" si="72"/>
        <v>730.6</v>
      </c>
      <c r="P116" s="55">
        <f>P117+P122</f>
        <v>981.4</v>
      </c>
    </row>
    <row r="117" spans="1:16" ht="11.25">
      <c r="A117" s="81" t="s">
        <v>209</v>
      </c>
      <c r="B117" s="65">
        <f t="shared" si="68"/>
        <v>8213</v>
      </c>
      <c r="C117" s="65">
        <v>8213</v>
      </c>
      <c r="D117" s="50">
        <f t="shared" si="58"/>
        <v>0</v>
      </c>
      <c r="E117" s="55">
        <f aca="true" t="shared" si="73" ref="E117:P117">E118+E119+E120+E121</f>
        <v>667</v>
      </c>
      <c r="F117" s="55">
        <f t="shared" si="73"/>
        <v>667</v>
      </c>
      <c r="G117" s="55">
        <f t="shared" si="73"/>
        <v>673.6</v>
      </c>
      <c r="H117" s="55">
        <f t="shared" si="73"/>
        <v>673.6</v>
      </c>
      <c r="I117" s="55">
        <f t="shared" si="73"/>
        <v>644.6</v>
      </c>
      <c r="J117" s="55">
        <f t="shared" si="73"/>
        <v>644.6</v>
      </c>
      <c r="K117" s="55">
        <f t="shared" si="73"/>
        <v>784.6</v>
      </c>
      <c r="L117" s="55">
        <f t="shared" si="73"/>
        <v>784.6</v>
      </c>
      <c r="M117" s="55">
        <f t="shared" si="73"/>
        <v>686.7</v>
      </c>
      <c r="N117" s="55">
        <f t="shared" si="73"/>
        <v>578.6</v>
      </c>
      <c r="O117" s="55">
        <f t="shared" si="73"/>
        <v>578.6</v>
      </c>
      <c r="P117" s="55">
        <f t="shared" si="73"/>
        <v>829.5</v>
      </c>
    </row>
    <row r="118" spans="1:16" s="76" customFormat="1" ht="11.25">
      <c r="A118" s="72" t="s">
        <v>145</v>
      </c>
      <c r="B118" s="65">
        <f t="shared" si="68"/>
        <v>6390.000000000001</v>
      </c>
      <c r="C118" s="73">
        <v>6390</v>
      </c>
      <c r="D118" s="50">
        <f t="shared" si="58"/>
        <v>0</v>
      </c>
      <c r="E118" s="74">
        <v>511</v>
      </c>
      <c r="F118" s="74">
        <v>511</v>
      </c>
      <c r="G118" s="74">
        <f>511+6.6</f>
        <v>517.6</v>
      </c>
      <c r="H118" s="74">
        <f>511+6.6</f>
        <v>517.6</v>
      </c>
      <c r="I118" s="74">
        <f>490+6.6</f>
        <v>496.6</v>
      </c>
      <c r="J118" s="74">
        <f>490+6.6</f>
        <v>496.6</v>
      </c>
      <c r="K118" s="74">
        <f>630+6.6</f>
        <v>636.6</v>
      </c>
      <c r="L118" s="74">
        <f>630+6.6</f>
        <v>636.6</v>
      </c>
      <c r="M118" s="74">
        <f>529+6.6</f>
        <v>535.6</v>
      </c>
      <c r="N118" s="74">
        <f>420+6.6</f>
        <v>426.6</v>
      </c>
      <c r="O118" s="74">
        <f>420+6.6</f>
        <v>426.6</v>
      </c>
      <c r="P118" s="74">
        <f>728+9-59.4</f>
        <v>677.6</v>
      </c>
    </row>
    <row r="119" spans="1:16" ht="11.25">
      <c r="A119" s="53" t="s">
        <v>146</v>
      </c>
      <c r="B119" s="65">
        <f t="shared" si="68"/>
        <v>756</v>
      </c>
      <c r="C119" s="65">
        <v>756</v>
      </c>
      <c r="D119" s="50">
        <f t="shared" si="58"/>
        <v>0</v>
      </c>
      <c r="E119" s="55">
        <v>64.7</v>
      </c>
      <c r="F119" s="55">
        <v>64.7</v>
      </c>
      <c r="G119" s="55">
        <v>64.7</v>
      </c>
      <c r="H119" s="55">
        <v>64.7</v>
      </c>
      <c r="I119" s="55">
        <v>61.4</v>
      </c>
      <c r="J119" s="55">
        <v>61.4</v>
      </c>
      <c r="K119" s="55">
        <v>61.4</v>
      </c>
      <c r="L119" s="55">
        <v>61.4</v>
      </c>
      <c r="M119" s="55">
        <v>62.7</v>
      </c>
      <c r="N119" s="55">
        <v>63.1</v>
      </c>
      <c r="O119" s="55">
        <v>63.1</v>
      </c>
      <c r="P119" s="55">
        <v>62.7</v>
      </c>
    </row>
    <row r="120" spans="1:16" ht="11.25">
      <c r="A120" s="53" t="s">
        <v>147</v>
      </c>
      <c r="B120" s="65">
        <f t="shared" si="68"/>
        <v>911</v>
      </c>
      <c r="C120" s="65">
        <v>911</v>
      </c>
      <c r="D120" s="50">
        <f t="shared" si="58"/>
        <v>0</v>
      </c>
      <c r="E120" s="55">
        <v>78</v>
      </c>
      <c r="F120" s="55">
        <v>78</v>
      </c>
      <c r="G120" s="55">
        <v>78</v>
      </c>
      <c r="H120" s="55">
        <v>78</v>
      </c>
      <c r="I120" s="55">
        <v>74</v>
      </c>
      <c r="J120" s="55">
        <v>74</v>
      </c>
      <c r="K120" s="55">
        <v>74</v>
      </c>
      <c r="L120" s="55">
        <v>74</v>
      </c>
      <c r="M120" s="55">
        <v>75.6</v>
      </c>
      <c r="N120" s="55">
        <v>76</v>
      </c>
      <c r="O120" s="55">
        <v>76</v>
      </c>
      <c r="P120" s="55">
        <v>75.4</v>
      </c>
    </row>
    <row r="121" spans="1:16" ht="11.25">
      <c r="A121" s="53" t="s">
        <v>148</v>
      </c>
      <c r="B121" s="65">
        <f t="shared" si="68"/>
        <v>156</v>
      </c>
      <c r="C121" s="65">
        <v>156</v>
      </c>
      <c r="D121" s="50">
        <f t="shared" si="58"/>
        <v>0</v>
      </c>
      <c r="E121" s="55">
        <v>13.3</v>
      </c>
      <c r="F121" s="55">
        <v>13.3</v>
      </c>
      <c r="G121" s="55">
        <v>13.3</v>
      </c>
      <c r="H121" s="55">
        <v>13.3</v>
      </c>
      <c r="I121" s="55">
        <v>12.6</v>
      </c>
      <c r="J121" s="55">
        <v>12.6</v>
      </c>
      <c r="K121" s="55">
        <v>12.6</v>
      </c>
      <c r="L121" s="55">
        <v>12.6</v>
      </c>
      <c r="M121" s="55">
        <v>12.8</v>
      </c>
      <c r="N121" s="55">
        <v>12.9</v>
      </c>
      <c r="O121" s="55">
        <v>12.9</v>
      </c>
      <c r="P121" s="55">
        <v>13.8</v>
      </c>
    </row>
    <row r="122" spans="1:16" ht="11.25">
      <c r="A122" s="53" t="s">
        <v>149</v>
      </c>
      <c r="B122" s="65">
        <f t="shared" si="68"/>
        <v>1823</v>
      </c>
      <c r="C122" s="65">
        <v>1823</v>
      </c>
      <c r="D122" s="50">
        <f t="shared" si="58"/>
        <v>0</v>
      </c>
      <c r="E122" s="55">
        <v>156</v>
      </c>
      <c r="F122" s="55">
        <v>156</v>
      </c>
      <c r="G122" s="55">
        <v>156</v>
      </c>
      <c r="H122" s="55">
        <v>156</v>
      </c>
      <c r="I122" s="55">
        <v>148</v>
      </c>
      <c r="J122" s="55">
        <v>148</v>
      </c>
      <c r="K122" s="55">
        <v>148</v>
      </c>
      <c r="L122" s="55">
        <v>148</v>
      </c>
      <c r="M122" s="55">
        <v>151.1</v>
      </c>
      <c r="N122" s="55">
        <v>152</v>
      </c>
      <c r="O122" s="55">
        <v>152</v>
      </c>
      <c r="P122" s="55">
        <v>151.9</v>
      </c>
    </row>
    <row r="123" spans="1:16" ht="11.25">
      <c r="A123" s="53" t="s">
        <v>150</v>
      </c>
      <c r="B123" s="65">
        <f t="shared" si="68"/>
        <v>40703.7</v>
      </c>
      <c r="C123" s="65">
        <v>40703.7</v>
      </c>
      <c r="D123" s="50">
        <f t="shared" si="58"/>
        <v>0</v>
      </c>
      <c r="E123" s="55">
        <f>+E124+E125+E126+E127+E128+E129+E130+E131+E134+E136+E138</f>
        <v>4895</v>
      </c>
      <c r="F123" s="55">
        <f aca="true" t="shared" si="74" ref="F123:P123">+F124+F125+F126+F127+F128+F129+F130+F131+F134+F136+F138</f>
        <v>3625</v>
      </c>
      <c r="G123" s="55">
        <f>+G124+G125+G126+G127+G128+G129+G130+G131+G134+G136+G138</f>
        <v>3785</v>
      </c>
      <c r="H123" s="55">
        <f t="shared" si="74"/>
        <v>2609</v>
      </c>
      <c r="I123" s="55">
        <f t="shared" si="74"/>
        <v>5225</v>
      </c>
      <c r="J123" s="55">
        <f t="shared" si="74"/>
        <v>4959</v>
      </c>
      <c r="K123" s="55">
        <f t="shared" si="74"/>
        <v>1370</v>
      </c>
      <c r="L123" s="55">
        <f t="shared" si="74"/>
        <v>462.1</v>
      </c>
      <c r="M123" s="55">
        <f t="shared" si="74"/>
        <v>4548.4</v>
      </c>
      <c r="N123" s="55">
        <f t="shared" si="74"/>
        <v>3475</v>
      </c>
      <c r="O123" s="55">
        <f t="shared" si="74"/>
        <v>3595</v>
      </c>
      <c r="P123" s="55">
        <f t="shared" si="74"/>
        <v>2155.2</v>
      </c>
    </row>
    <row r="124" spans="1:16" ht="11.25">
      <c r="A124" s="53" t="s">
        <v>151</v>
      </c>
      <c r="B124" s="65">
        <f t="shared" si="68"/>
        <v>464</v>
      </c>
      <c r="C124" s="65">
        <v>464</v>
      </c>
      <c r="D124" s="50">
        <f t="shared" si="58"/>
        <v>0</v>
      </c>
      <c r="E124" s="55">
        <v>60</v>
      </c>
      <c r="F124" s="55">
        <v>60</v>
      </c>
      <c r="G124" s="55">
        <v>60</v>
      </c>
      <c r="H124" s="55">
        <v>44</v>
      </c>
      <c r="I124" s="55"/>
      <c r="J124" s="55"/>
      <c r="K124" s="55"/>
      <c r="L124" s="55"/>
      <c r="M124" s="55">
        <v>60</v>
      </c>
      <c r="N124" s="55">
        <v>60</v>
      </c>
      <c r="O124" s="55">
        <v>60</v>
      </c>
      <c r="P124" s="55">
        <v>60</v>
      </c>
    </row>
    <row r="125" spans="1:16" ht="11.25">
      <c r="A125" s="53" t="s">
        <v>152</v>
      </c>
      <c r="B125" s="65">
        <f t="shared" si="68"/>
        <v>3360</v>
      </c>
      <c r="C125" s="65">
        <v>3360</v>
      </c>
      <c r="D125" s="50">
        <f t="shared" si="58"/>
        <v>0</v>
      </c>
      <c r="E125" s="55">
        <v>280</v>
      </c>
      <c r="F125" s="55">
        <v>280</v>
      </c>
      <c r="G125" s="55">
        <v>280</v>
      </c>
      <c r="H125" s="55">
        <v>280</v>
      </c>
      <c r="I125" s="55">
        <v>280</v>
      </c>
      <c r="J125" s="55">
        <v>280</v>
      </c>
      <c r="K125" s="55">
        <v>280</v>
      </c>
      <c r="L125" s="55">
        <v>372.1</v>
      </c>
      <c r="M125" s="55">
        <v>280</v>
      </c>
      <c r="N125" s="55">
        <v>280</v>
      </c>
      <c r="O125" s="55">
        <v>280</v>
      </c>
      <c r="P125" s="55">
        <v>187.9</v>
      </c>
    </row>
    <row r="126" spans="1:16" ht="11.25">
      <c r="A126" s="53" t="s">
        <v>153</v>
      </c>
      <c r="B126" s="65">
        <f t="shared" si="68"/>
        <v>8009.7</v>
      </c>
      <c r="C126" s="65">
        <v>8009.7</v>
      </c>
      <c r="D126" s="50">
        <f t="shared" si="58"/>
        <v>0</v>
      </c>
      <c r="E126" s="55">
        <v>1140</v>
      </c>
      <c r="F126" s="55">
        <v>1140</v>
      </c>
      <c r="G126" s="55">
        <v>1140</v>
      </c>
      <c r="H126" s="55">
        <v>1140</v>
      </c>
      <c r="I126" s="55"/>
      <c r="J126" s="55"/>
      <c r="K126" s="55"/>
      <c r="L126" s="55"/>
      <c r="M126" s="55">
        <v>940</v>
      </c>
      <c r="N126" s="55">
        <v>940</v>
      </c>
      <c r="O126" s="55">
        <v>940</v>
      </c>
      <c r="P126" s="55">
        <v>629.7</v>
      </c>
    </row>
    <row r="127" spans="1:16" ht="11.25">
      <c r="A127" s="53" t="s">
        <v>154</v>
      </c>
      <c r="B127" s="65">
        <f t="shared" si="68"/>
        <v>600</v>
      </c>
      <c r="C127" s="65">
        <v>600</v>
      </c>
      <c r="D127" s="50">
        <f t="shared" si="58"/>
        <v>0</v>
      </c>
      <c r="E127" s="55">
        <v>50</v>
      </c>
      <c r="F127" s="55">
        <v>50</v>
      </c>
      <c r="G127" s="55">
        <v>50</v>
      </c>
      <c r="H127" s="55">
        <v>50</v>
      </c>
      <c r="I127" s="55">
        <v>50</v>
      </c>
      <c r="J127" s="55">
        <v>50</v>
      </c>
      <c r="K127" s="55">
        <v>50</v>
      </c>
      <c r="L127" s="55">
        <v>50</v>
      </c>
      <c r="M127" s="55">
        <v>50</v>
      </c>
      <c r="N127" s="55">
        <v>50</v>
      </c>
      <c r="O127" s="55">
        <v>50</v>
      </c>
      <c r="P127" s="55">
        <v>50</v>
      </c>
    </row>
    <row r="128" spans="1:16" ht="11.25">
      <c r="A128" s="53" t="s">
        <v>155</v>
      </c>
      <c r="B128" s="65">
        <f t="shared" si="68"/>
        <v>500</v>
      </c>
      <c r="C128" s="65">
        <v>500</v>
      </c>
      <c r="D128" s="50">
        <f t="shared" si="58"/>
        <v>0</v>
      </c>
      <c r="E128" s="55">
        <v>50</v>
      </c>
      <c r="F128" s="55">
        <v>50</v>
      </c>
      <c r="G128" s="55">
        <v>50</v>
      </c>
      <c r="H128" s="55">
        <v>50</v>
      </c>
      <c r="I128" s="55">
        <v>50</v>
      </c>
      <c r="J128" s="55">
        <v>50</v>
      </c>
      <c r="K128" s="55"/>
      <c r="L128" s="55"/>
      <c r="M128" s="55">
        <v>50</v>
      </c>
      <c r="N128" s="55">
        <v>50</v>
      </c>
      <c r="O128" s="55">
        <v>50</v>
      </c>
      <c r="P128" s="55">
        <v>50</v>
      </c>
    </row>
    <row r="129" spans="1:16" ht="11.25">
      <c r="A129" s="53" t="s">
        <v>156</v>
      </c>
      <c r="B129" s="65">
        <f t="shared" si="68"/>
        <v>520</v>
      </c>
      <c r="C129" s="65">
        <v>520</v>
      </c>
      <c r="D129" s="50">
        <f t="shared" si="58"/>
        <v>0</v>
      </c>
      <c r="E129" s="55">
        <v>45</v>
      </c>
      <c r="F129" s="55">
        <v>45</v>
      </c>
      <c r="G129" s="55">
        <v>45</v>
      </c>
      <c r="H129" s="55">
        <v>45</v>
      </c>
      <c r="I129" s="55">
        <v>45</v>
      </c>
      <c r="J129" s="55">
        <v>40</v>
      </c>
      <c r="K129" s="55">
        <v>40</v>
      </c>
      <c r="L129" s="55">
        <v>40</v>
      </c>
      <c r="M129" s="55">
        <v>40</v>
      </c>
      <c r="N129" s="55">
        <v>45</v>
      </c>
      <c r="O129" s="55">
        <v>45</v>
      </c>
      <c r="P129" s="55">
        <v>45</v>
      </c>
    </row>
    <row r="130" spans="1:16" ht="11.25">
      <c r="A130" s="53" t="s">
        <v>157</v>
      </c>
      <c r="B130" s="65">
        <f t="shared" si="68"/>
        <v>100</v>
      </c>
      <c r="C130" s="65">
        <v>100</v>
      </c>
      <c r="D130" s="50">
        <f t="shared" si="58"/>
        <v>0</v>
      </c>
      <c r="E130" s="55">
        <v>50</v>
      </c>
      <c r="F130" s="55"/>
      <c r="G130" s="55"/>
      <c r="H130" s="55"/>
      <c r="I130" s="55"/>
      <c r="J130" s="55"/>
      <c r="K130" s="55"/>
      <c r="L130" s="55"/>
      <c r="M130" s="55"/>
      <c r="N130" s="55">
        <v>50</v>
      </c>
      <c r="O130" s="55"/>
      <c r="P130" s="55"/>
    </row>
    <row r="131" spans="1:16" ht="11.25">
      <c r="A131" s="53" t="s">
        <v>158</v>
      </c>
      <c r="B131" s="65">
        <f t="shared" si="68"/>
        <v>60</v>
      </c>
      <c r="C131" s="65">
        <v>60</v>
      </c>
      <c r="D131" s="50">
        <f t="shared" si="58"/>
        <v>0</v>
      </c>
      <c r="E131" s="55">
        <v>60</v>
      </c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</row>
    <row r="132" spans="1:16" ht="11.25">
      <c r="A132" s="53" t="s">
        <v>159</v>
      </c>
      <c r="B132" s="65">
        <f t="shared" si="68"/>
        <v>0</v>
      </c>
      <c r="C132" s="65"/>
      <c r="D132" s="50">
        <f t="shared" si="58"/>
        <v>0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ht="11.25">
      <c r="A133" s="53" t="s">
        <v>160</v>
      </c>
      <c r="B133" s="65">
        <f t="shared" si="68"/>
        <v>0</v>
      </c>
      <c r="C133" s="65"/>
      <c r="D133" s="50">
        <f t="shared" si="58"/>
        <v>0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ht="11.25">
      <c r="A134" s="53" t="s">
        <v>161</v>
      </c>
      <c r="B134" s="65">
        <f t="shared" si="68"/>
        <v>160</v>
      </c>
      <c r="C134" s="65">
        <v>160</v>
      </c>
      <c r="D134" s="50">
        <f aca="true" t="shared" si="75" ref="D134:D197">+C134-B134</f>
        <v>0</v>
      </c>
      <c r="E134" s="55">
        <v>60</v>
      </c>
      <c r="F134" s="55"/>
      <c r="G134" s="55">
        <v>60</v>
      </c>
      <c r="H134" s="55"/>
      <c r="I134" s="55"/>
      <c r="J134" s="55"/>
      <c r="K134" s="55"/>
      <c r="L134" s="55"/>
      <c r="M134" s="55"/>
      <c r="N134" s="55"/>
      <c r="O134" s="55">
        <v>40</v>
      </c>
      <c r="P134" s="55"/>
    </row>
    <row r="135" spans="1:16" ht="11.25">
      <c r="A135" s="53" t="s">
        <v>162</v>
      </c>
      <c r="B135" s="65">
        <f t="shared" si="68"/>
        <v>0</v>
      </c>
      <c r="C135" s="65"/>
      <c r="D135" s="50">
        <f t="shared" si="75"/>
        <v>0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</row>
    <row r="136" spans="1:16" ht="11.25">
      <c r="A136" s="53" t="s">
        <v>163</v>
      </c>
      <c r="B136" s="65">
        <f t="shared" si="68"/>
        <v>26600</v>
      </c>
      <c r="C136" s="65">
        <v>26600</v>
      </c>
      <c r="D136" s="50">
        <f t="shared" si="75"/>
        <v>0</v>
      </c>
      <c r="E136" s="55">
        <v>3000</v>
      </c>
      <c r="F136" s="55">
        <v>2000</v>
      </c>
      <c r="G136" s="55">
        <v>2000</v>
      </c>
      <c r="H136" s="55">
        <v>1000</v>
      </c>
      <c r="I136" s="55">
        <v>4800</v>
      </c>
      <c r="J136" s="55">
        <v>4539</v>
      </c>
      <c r="K136" s="55">
        <v>1000</v>
      </c>
      <c r="L136" s="55"/>
      <c r="M136" s="55">
        <v>3128.4</v>
      </c>
      <c r="N136" s="55">
        <v>2000</v>
      </c>
      <c r="O136" s="55">
        <v>2000</v>
      </c>
      <c r="P136" s="55">
        <v>1132.6</v>
      </c>
    </row>
    <row r="137" spans="1:16" ht="11.25">
      <c r="A137" s="53" t="s">
        <v>164</v>
      </c>
      <c r="B137" s="65">
        <f t="shared" si="68"/>
        <v>0</v>
      </c>
      <c r="C137" s="65"/>
      <c r="D137" s="50">
        <f t="shared" si="75"/>
        <v>0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ht="21" customHeight="1">
      <c r="A138" s="57" t="s">
        <v>165</v>
      </c>
      <c r="B138" s="65">
        <f t="shared" si="68"/>
        <v>330</v>
      </c>
      <c r="C138" s="65">
        <v>330</v>
      </c>
      <c r="D138" s="50">
        <f t="shared" si="75"/>
        <v>0</v>
      </c>
      <c r="E138" s="55">
        <f aca="true" t="shared" si="76" ref="E138:P138">E139+E140+E141</f>
        <v>100</v>
      </c>
      <c r="F138" s="55">
        <f t="shared" si="76"/>
        <v>0</v>
      </c>
      <c r="G138" s="55">
        <f t="shared" si="76"/>
        <v>100</v>
      </c>
      <c r="H138" s="55">
        <f t="shared" si="76"/>
        <v>0</v>
      </c>
      <c r="I138" s="55">
        <f t="shared" si="76"/>
        <v>0</v>
      </c>
      <c r="J138" s="55">
        <f t="shared" si="76"/>
        <v>0</v>
      </c>
      <c r="K138" s="55">
        <f t="shared" si="76"/>
        <v>0</v>
      </c>
      <c r="L138" s="55">
        <f t="shared" si="76"/>
        <v>0</v>
      </c>
      <c r="M138" s="55">
        <f t="shared" si="76"/>
        <v>0</v>
      </c>
      <c r="N138" s="55">
        <f t="shared" si="76"/>
        <v>0</v>
      </c>
      <c r="O138" s="55">
        <f t="shared" si="76"/>
        <v>130</v>
      </c>
      <c r="P138" s="55">
        <f t="shared" si="76"/>
        <v>0</v>
      </c>
    </row>
    <row r="139" spans="1:16" ht="22.5">
      <c r="A139" s="57" t="s">
        <v>204</v>
      </c>
      <c r="B139" s="65">
        <f t="shared" si="68"/>
        <v>0</v>
      </c>
      <c r="C139" s="65"/>
      <c r="D139" s="50">
        <f t="shared" si="75"/>
        <v>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</row>
    <row r="140" spans="1:16" ht="22.5">
      <c r="A140" s="57" t="s">
        <v>205</v>
      </c>
      <c r="B140" s="65">
        <f t="shared" si="68"/>
        <v>330</v>
      </c>
      <c r="C140" s="65">
        <v>330</v>
      </c>
      <c r="D140" s="50">
        <f t="shared" si="75"/>
        <v>0</v>
      </c>
      <c r="E140" s="55">
        <v>100</v>
      </c>
      <c r="F140" s="55"/>
      <c r="G140" s="55">
        <v>100</v>
      </c>
      <c r="H140" s="55"/>
      <c r="I140" s="55"/>
      <c r="J140" s="55"/>
      <c r="K140" s="55"/>
      <c r="L140" s="55"/>
      <c r="M140" s="55"/>
      <c r="N140" s="55"/>
      <c r="O140" s="55">
        <v>130</v>
      </c>
      <c r="P140" s="55"/>
    </row>
    <row r="141" spans="1:16" ht="22.5">
      <c r="A141" s="57" t="s">
        <v>206</v>
      </c>
      <c r="B141" s="65">
        <f t="shared" si="68"/>
        <v>0</v>
      </c>
      <c r="C141" s="65"/>
      <c r="D141" s="50">
        <f t="shared" si="75"/>
        <v>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</row>
    <row r="142" spans="1:16" ht="11.25">
      <c r="A142" s="81" t="s">
        <v>208</v>
      </c>
      <c r="B142" s="65">
        <f t="shared" si="68"/>
        <v>0</v>
      </c>
      <c r="C142" s="65"/>
      <c r="D142" s="50">
        <f t="shared" si="75"/>
        <v>0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</row>
    <row r="143" spans="1:16" ht="11.25">
      <c r="A143" s="53" t="s">
        <v>170</v>
      </c>
      <c r="B143" s="65">
        <f t="shared" si="68"/>
        <v>390</v>
      </c>
      <c r="C143" s="65">
        <v>390</v>
      </c>
      <c r="D143" s="50">
        <f t="shared" si="75"/>
        <v>0</v>
      </c>
      <c r="E143" s="55">
        <f aca="true" t="shared" si="77" ref="E143:P143">E144+E147</f>
        <v>100</v>
      </c>
      <c r="F143" s="55">
        <f t="shared" si="77"/>
        <v>0</v>
      </c>
      <c r="G143" s="55">
        <f t="shared" si="77"/>
        <v>0</v>
      </c>
      <c r="H143" s="55">
        <f t="shared" si="77"/>
        <v>100</v>
      </c>
      <c r="I143" s="55">
        <f t="shared" si="77"/>
        <v>0</v>
      </c>
      <c r="J143" s="55">
        <f t="shared" si="77"/>
        <v>0</v>
      </c>
      <c r="K143" s="55">
        <f t="shared" si="77"/>
        <v>0</v>
      </c>
      <c r="L143" s="55">
        <f t="shared" si="77"/>
        <v>0</v>
      </c>
      <c r="M143" s="55">
        <f t="shared" si="77"/>
        <v>0</v>
      </c>
      <c r="N143" s="55">
        <f t="shared" si="77"/>
        <v>100</v>
      </c>
      <c r="O143" s="55">
        <f t="shared" si="77"/>
        <v>0</v>
      </c>
      <c r="P143" s="55">
        <f t="shared" si="77"/>
        <v>90</v>
      </c>
    </row>
    <row r="144" spans="1:16" ht="11.25">
      <c r="A144" s="53" t="s">
        <v>171</v>
      </c>
      <c r="B144" s="65">
        <f t="shared" si="68"/>
        <v>390</v>
      </c>
      <c r="C144" s="65">
        <v>390</v>
      </c>
      <c r="D144" s="50">
        <f t="shared" si="75"/>
        <v>0</v>
      </c>
      <c r="E144" s="55">
        <f aca="true" t="shared" si="78" ref="E144:P145">E145</f>
        <v>100</v>
      </c>
      <c r="F144" s="55">
        <f t="shared" si="78"/>
        <v>0</v>
      </c>
      <c r="G144" s="55">
        <f t="shared" si="78"/>
        <v>0</v>
      </c>
      <c r="H144" s="55">
        <f t="shared" si="78"/>
        <v>100</v>
      </c>
      <c r="I144" s="55">
        <f t="shared" si="78"/>
        <v>0</v>
      </c>
      <c r="J144" s="55">
        <f t="shared" si="78"/>
        <v>0</v>
      </c>
      <c r="K144" s="55">
        <f t="shared" si="78"/>
        <v>0</v>
      </c>
      <c r="L144" s="55">
        <f t="shared" si="78"/>
        <v>0</v>
      </c>
      <c r="M144" s="55">
        <f t="shared" si="78"/>
        <v>0</v>
      </c>
      <c r="N144" s="55">
        <f t="shared" si="78"/>
        <v>100</v>
      </c>
      <c r="O144" s="55">
        <f t="shared" si="78"/>
        <v>0</v>
      </c>
      <c r="P144" s="55">
        <f t="shared" si="78"/>
        <v>90</v>
      </c>
    </row>
    <row r="145" spans="1:16" ht="22.5">
      <c r="A145" s="57" t="s">
        <v>172</v>
      </c>
      <c r="B145" s="65">
        <f t="shared" si="68"/>
        <v>390</v>
      </c>
      <c r="C145" s="65">
        <v>390</v>
      </c>
      <c r="D145" s="50">
        <f t="shared" si="75"/>
        <v>0</v>
      </c>
      <c r="E145" s="55">
        <f t="shared" si="78"/>
        <v>100</v>
      </c>
      <c r="F145" s="55">
        <f t="shared" si="78"/>
        <v>0</v>
      </c>
      <c r="G145" s="55">
        <f t="shared" si="78"/>
        <v>0</v>
      </c>
      <c r="H145" s="55">
        <f t="shared" si="78"/>
        <v>100</v>
      </c>
      <c r="I145" s="55">
        <f t="shared" si="78"/>
        <v>0</v>
      </c>
      <c r="J145" s="55">
        <f t="shared" si="78"/>
        <v>0</v>
      </c>
      <c r="K145" s="55">
        <f t="shared" si="78"/>
        <v>0</v>
      </c>
      <c r="L145" s="55">
        <f t="shared" si="78"/>
        <v>0</v>
      </c>
      <c r="M145" s="55">
        <f t="shared" si="78"/>
        <v>0</v>
      </c>
      <c r="N145" s="55">
        <f t="shared" si="78"/>
        <v>100</v>
      </c>
      <c r="O145" s="55">
        <f t="shared" si="78"/>
        <v>0</v>
      </c>
      <c r="P145" s="55">
        <f t="shared" si="78"/>
        <v>90</v>
      </c>
    </row>
    <row r="146" spans="1:16" ht="11.25">
      <c r="A146" s="53" t="s">
        <v>173</v>
      </c>
      <c r="B146" s="65">
        <f t="shared" si="68"/>
        <v>390</v>
      </c>
      <c r="C146" s="65">
        <v>390</v>
      </c>
      <c r="D146" s="50">
        <f t="shared" si="75"/>
        <v>0</v>
      </c>
      <c r="E146" s="55">
        <v>100</v>
      </c>
      <c r="F146" s="55"/>
      <c r="G146" s="55"/>
      <c r="H146" s="55">
        <v>100</v>
      </c>
      <c r="I146" s="55"/>
      <c r="J146" s="55"/>
      <c r="K146" s="55">
        <v>0</v>
      </c>
      <c r="L146" s="55"/>
      <c r="M146" s="55"/>
      <c r="N146" s="55">
        <v>100</v>
      </c>
      <c r="O146" s="55"/>
      <c r="P146" s="55">
        <v>90</v>
      </c>
    </row>
    <row r="147" spans="1:16" ht="11.25">
      <c r="A147" s="53" t="s">
        <v>174</v>
      </c>
      <c r="B147" s="65">
        <f t="shared" si="68"/>
        <v>0</v>
      </c>
      <c r="C147" s="65">
        <v>0</v>
      </c>
      <c r="D147" s="50">
        <f t="shared" si="75"/>
        <v>0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</row>
    <row r="148" spans="1:16" ht="11.25">
      <c r="A148" s="53" t="s">
        <v>175</v>
      </c>
      <c r="B148" s="65">
        <f t="shared" si="68"/>
        <v>0</v>
      </c>
      <c r="C148" s="65"/>
      <c r="D148" s="50">
        <f t="shared" si="75"/>
        <v>0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</row>
    <row r="149" spans="1:16" ht="11.25">
      <c r="A149" s="53" t="s">
        <v>176</v>
      </c>
      <c r="B149" s="65">
        <f t="shared" si="68"/>
        <v>0</v>
      </c>
      <c r="C149" s="65"/>
      <c r="D149" s="50">
        <f t="shared" si="75"/>
        <v>0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</row>
    <row r="150" spans="1:16" ht="11.25">
      <c r="A150" s="53" t="s">
        <v>177</v>
      </c>
      <c r="B150" s="65">
        <f t="shared" si="68"/>
        <v>142286.7</v>
      </c>
      <c r="C150" s="65">
        <v>142286.7</v>
      </c>
      <c r="D150" s="50">
        <f t="shared" si="75"/>
        <v>0</v>
      </c>
      <c r="E150" s="55">
        <f aca="true" t="shared" si="79" ref="E150:P150">E112</f>
        <v>13118</v>
      </c>
      <c r="F150" s="55">
        <f t="shared" si="79"/>
        <v>11748</v>
      </c>
      <c r="G150" s="55">
        <f t="shared" si="79"/>
        <v>11974.6</v>
      </c>
      <c r="H150" s="55">
        <f t="shared" si="79"/>
        <v>10898.6</v>
      </c>
      <c r="I150" s="55">
        <f t="shared" si="79"/>
        <v>13077.6</v>
      </c>
      <c r="J150" s="55">
        <f t="shared" si="79"/>
        <v>12811.6</v>
      </c>
      <c r="K150" s="55">
        <f t="shared" si="79"/>
        <v>11362.6</v>
      </c>
      <c r="L150" s="55">
        <f t="shared" si="79"/>
        <v>10454.7</v>
      </c>
      <c r="M150" s="55">
        <f t="shared" si="79"/>
        <v>13003.199999999999</v>
      </c>
      <c r="N150" s="55">
        <f t="shared" si="79"/>
        <v>10365.6</v>
      </c>
      <c r="O150" s="55">
        <f t="shared" si="79"/>
        <v>10385.6</v>
      </c>
      <c r="P150" s="55">
        <f t="shared" si="79"/>
        <v>13086.599999999999</v>
      </c>
    </row>
    <row r="151" spans="1:16" ht="22.5">
      <c r="A151" s="57" t="s">
        <v>178</v>
      </c>
      <c r="B151" s="65">
        <f t="shared" si="68"/>
        <v>2000</v>
      </c>
      <c r="C151" s="65">
        <v>2000</v>
      </c>
      <c r="D151" s="50">
        <f t="shared" si="75"/>
        <v>0</v>
      </c>
      <c r="E151" s="55"/>
      <c r="F151" s="55"/>
      <c r="G151" s="55"/>
      <c r="H151" s="55"/>
      <c r="I151" s="55"/>
      <c r="J151" s="55"/>
      <c r="K151" s="55">
        <v>1000</v>
      </c>
      <c r="L151" s="55"/>
      <c r="M151" s="55"/>
      <c r="N151" s="55">
        <v>500</v>
      </c>
      <c r="O151" s="55">
        <v>500</v>
      </c>
      <c r="P151" s="55"/>
    </row>
    <row r="152" spans="1:16" ht="22.5">
      <c r="A152" s="57" t="s">
        <v>179</v>
      </c>
      <c r="B152" s="65">
        <f t="shared" si="68"/>
        <v>140286.7</v>
      </c>
      <c r="C152" s="65">
        <v>140286.7</v>
      </c>
      <c r="D152" s="50">
        <f t="shared" si="75"/>
        <v>0</v>
      </c>
      <c r="E152" s="55">
        <f aca="true" t="shared" si="80" ref="E152:P152">E150-E151</f>
        <v>13118</v>
      </c>
      <c r="F152" s="55">
        <f t="shared" si="80"/>
        <v>11748</v>
      </c>
      <c r="G152" s="55">
        <f t="shared" si="80"/>
        <v>11974.6</v>
      </c>
      <c r="H152" s="55">
        <f t="shared" si="80"/>
        <v>10898.6</v>
      </c>
      <c r="I152" s="55">
        <f t="shared" si="80"/>
        <v>13077.6</v>
      </c>
      <c r="J152" s="55">
        <f t="shared" si="80"/>
        <v>12811.6</v>
      </c>
      <c r="K152" s="55">
        <f t="shared" si="80"/>
        <v>10362.6</v>
      </c>
      <c r="L152" s="55">
        <f t="shared" si="80"/>
        <v>10454.7</v>
      </c>
      <c r="M152" s="55">
        <f t="shared" si="80"/>
        <v>13003.199999999999</v>
      </c>
      <c r="N152" s="55">
        <f t="shared" si="80"/>
        <v>9865.6</v>
      </c>
      <c r="O152" s="55">
        <f t="shared" si="80"/>
        <v>9885.6</v>
      </c>
      <c r="P152" s="55">
        <f t="shared" si="80"/>
        <v>13086.599999999999</v>
      </c>
    </row>
    <row r="153" spans="1:16" ht="11.25">
      <c r="A153" s="53" t="s">
        <v>180</v>
      </c>
      <c r="B153" s="65"/>
      <c r="C153" s="65"/>
      <c r="D153" s="50">
        <f t="shared" si="75"/>
        <v>0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</row>
    <row r="154" spans="1:16" ht="11.25">
      <c r="A154" s="53" t="s">
        <v>181</v>
      </c>
      <c r="B154" s="65"/>
      <c r="C154" s="65"/>
      <c r="D154" s="50">
        <f t="shared" si="75"/>
        <v>0</v>
      </c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</row>
    <row r="155" spans="1:16" ht="11.25">
      <c r="A155" s="53" t="s">
        <v>182</v>
      </c>
      <c r="B155" s="65">
        <v>1</v>
      </c>
      <c r="C155" s="65">
        <v>1</v>
      </c>
      <c r="D155" s="50">
        <f t="shared" si="75"/>
        <v>0</v>
      </c>
      <c r="E155" s="55">
        <v>1</v>
      </c>
      <c r="F155" s="55">
        <v>1</v>
      </c>
      <c r="G155" s="55">
        <v>1</v>
      </c>
      <c r="H155" s="55">
        <v>1</v>
      </c>
      <c r="I155" s="55">
        <v>1</v>
      </c>
      <c r="J155" s="55">
        <v>1</v>
      </c>
      <c r="K155" s="55">
        <v>1</v>
      </c>
      <c r="L155" s="55">
        <v>1</v>
      </c>
      <c r="M155" s="55">
        <v>1</v>
      </c>
      <c r="N155" s="55">
        <v>1</v>
      </c>
      <c r="O155" s="55">
        <v>1</v>
      </c>
      <c r="P155" s="55">
        <v>1</v>
      </c>
    </row>
    <row r="156" spans="1:16" ht="11.25">
      <c r="A156" s="53" t="s">
        <v>183</v>
      </c>
      <c r="B156" s="65">
        <v>1</v>
      </c>
      <c r="C156" s="65">
        <v>1</v>
      </c>
      <c r="D156" s="50">
        <f t="shared" si="75"/>
        <v>0</v>
      </c>
      <c r="E156" s="55">
        <v>1</v>
      </c>
      <c r="F156" s="55">
        <v>1</v>
      </c>
      <c r="G156" s="55">
        <v>1</v>
      </c>
      <c r="H156" s="55">
        <v>1</v>
      </c>
      <c r="I156" s="55">
        <v>1</v>
      </c>
      <c r="J156" s="55">
        <v>1</v>
      </c>
      <c r="K156" s="55">
        <v>1</v>
      </c>
      <c r="L156" s="55">
        <v>1</v>
      </c>
      <c r="M156" s="55">
        <v>1</v>
      </c>
      <c r="N156" s="55">
        <v>1</v>
      </c>
      <c r="O156" s="55">
        <v>1</v>
      </c>
      <c r="P156" s="55">
        <v>1</v>
      </c>
    </row>
    <row r="157" spans="1:16" ht="11.25">
      <c r="A157" s="53" t="s">
        <v>184</v>
      </c>
      <c r="B157" s="65">
        <v>9</v>
      </c>
      <c r="C157" s="65">
        <v>9</v>
      </c>
      <c r="D157" s="50">
        <f t="shared" si="75"/>
        <v>0</v>
      </c>
      <c r="E157" s="55">
        <v>9</v>
      </c>
      <c r="F157" s="55">
        <v>9</v>
      </c>
      <c r="G157" s="55">
        <v>9</v>
      </c>
      <c r="H157" s="55">
        <v>9</v>
      </c>
      <c r="I157" s="55">
        <v>9</v>
      </c>
      <c r="J157" s="55">
        <v>9</v>
      </c>
      <c r="K157" s="55">
        <v>9</v>
      </c>
      <c r="L157" s="55">
        <v>9</v>
      </c>
      <c r="M157" s="55">
        <v>9</v>
      </c>
      <c r="N157" s="55">
        <v>9</v>
      </c>
      <c r="O157" s="55">
        <v>9</v>
      </c>
      <c r="P157" s="55">
        <v>9</v>
      </c>
    </row>
    <row r="158" spans="1:16" ht="11.25">
      <c r="A158" s="53" t="s">
        <v>185</v>
      </c>
      <c r="B158" s="65">
        <v>1</v>
      </c>
      <c r="C158" s="65">
        <v>1</v>
      </c>
      <c r="D158" s="50">
        <f t="shared" si="75"/>
        <v>0</v>
      </c>
      <c r="E158" s="55">
        <v>1</v>
      </c>
      <c r="F158" s="55">
        <v>1</v>
      </c>
      <c r="G158" s="55">
        <v>1</v>
      </c>
      <c r="H158" s="55">
        <v>1</v>
      </c>
      <c r="I158" s="55">
        <v>1</v>
      </c>
      <c r="J158" s="55">
        <v>1</v>
      </c>
      <c r="K158" s="55">
        <v>1</v>
      </c>
      <c r="L158" s="55">
        <v>1</v>
      </c>
      <c r="M158" s="55">
        <v>1</v>
      </c>
      <c r="N158" s="55">
        <v>1</v>
      </c>
      <c r="O158" s="55">
        <v>1</v>
      </c>
      <c r="P158" s="55">
        <v>1</v>
      </c>
    </row>
    <row r="159" spans="1:16" ht="11.25">
      <c r="A159" s="53" t="s">
        <v>185</v>
      </c>
      <c r="B159" s="65"/>
      <c r="C159" s="65"/>
      <c r="D159" s="50">
        <f t="shared" si="75"/>
        <v>0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</row>
    <row r="160" spans="1:16" ht="11.25">
      <c r="A160" s="61" t="s">
        <v>188</v>
      </c>
      <c r="B160" s="62"/>
      <c r="C160" s="62"/>
      <c r="D160" s="50">
        <f t="shared" si="75"/>
        <v>0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</row>
    <row r="161" spans="1:16" ht="22.5">
      <c r="A161" s="48" t="s">
        <v>207</v>
      </c>
      <c r="B161" s="64">
        <f>B162</f>
        <v>102943.40000000001</v>
      </c>
      <c r="C161" s="64">
        <v>102943.4</v>
      </c>
      <c r="D161" s="50">
        <f t="shared" si="75"/>
        <v>0</v>
      </c>
      <c r="E161" s="51">
        <v>1</v>
      </c>
      <c r="F161" s="51">
        <v>2</v>
      </c>
      <c r="G161" s="51">
        <v>3</v>
      </c>
      <c r="H161" s="51">
        <v>4</v>
      </c>
      <c r="I161" s="51">
        <v>5</v>
      </c>
      <c r="J161" s="51">
        <v>6</v>
      </c>
      <c r="K161" s="51">
        <v>7</v>
      </c>
      <c r="L161" s="51">
        <v>8</v>
      </c>
      <c r="M161" s="51">
        <v>9</v>
      </c>
      <c r="N161" s="51">
        <v>10</v>
      </c>
      <c r="O161" s="51">
        <v>11</v>
      </c>
      <c r="P161" s="51">
        <v>12</v>
      </c>
    </row>
    <row r="162" spans="1:16" ht="11.25">
      <c r="A162" s="53" t="s">
        <v>138</v>
      </c>
      <c r="B162" s="65">
        <f>SUM(E162:P162)</f>
        <v>102943.40000000001</v>
      </c>
      <c r="C162" s="65">
        <v>102943.4</v>
      </c>
      <c r="D162" s="50">
        <f t="shared" si="75"/>
        <v>0</v>
      </c>
      <c r="E162" s="55">
        <f aca="true" t="shared" si="81" ref="E162:P162">E163</f>
        <v>8222.5</v>
      </c>
      <c r="F162" s="55">
        <f t="shared" si="81"/>
        <v>7192.5</v>
      </c>
      <c r="G162" s="55">
        <f t="shared" si="81"/>
        <v>9236.9</v>
      </c>
      <c r="H162" s="55">
        <f t="shared" si="81"/>
        <v>6886.9</v>
      </c>
      <c r="I162" s="55">
        <f t="shared" si="81"/>
        <v>8674.8</v>
      </c>
      <c r="J162" s="55">
        <f t="shared" si="81"/>
        <v>8702.9</v>
      </c>
      <c r="K162" s="55">
        <f t="shared" si="81"/>
        <v>8271.9</v>
      </c>
      <c r="L162" s="55">
        <f t="shared" si="81"/>
        <v>9241.9</v>
      </c>
      <c r="M162" s="55">
        <f t="shared" si="81"/>
        <v>10147.8</v>
      </c>
      <c r="N162" s="55">
        <f t="shared" si="81"/>
        <v>9084.8</v>
      </c>
      <c r="O162" s="55">
        <f t="shared" si="81"/>
        <v>9112.7</v>
      </c>
      <c r="P162" s="55">
        <f t="shared" si="81"/>
        <v>8167.8</v>
      </c>
    </row>
    <row r="163" spans="1:16" ht="11.25">
      <c r="A163" s="53" t="s">
        <v>139</v>
      </c>
      <c r="B163" s="65">
        <f aca="true" t="shared" si="82" ref="B163:B203">SUM(E163:P163)</f>
        <v>102943.40000000001</v>
      </c>
      <c r="C163" s="65">
        <v>102943.4</v>
      </c>
      <c r="D163" s="50">
        <f t="shared" si="75"/>
        <v>0</v>
      </c>
      <c r="E163" s="55">
        <f aca="true" t="shared" si="83" ref="E163:P163">E164+E194</f>
        <v>8222.5</v>
      </c>
      <c r="F163" s="55">
        <f t="shared" si="83"/>
        <v>7192.5</v>
      </c>
      <c r="G163" s="55">
        <f t="shared" si="83"/>
        <v>9236.9</v>
      </c>
      <c r="H163" s="55">
        <f t="shared" si="83"/>
        <v>6886.9</v>
      </c>
      <c r="I163" s="55">
        <f t="shared" si="83"/>
        <v>8674.8</v>
      </c>
      <c r="J163" s="55">
        <f t="shared" si="83"/>
        <v>8702.9</v>
      </c>
      <c r="K163" s="55">
        <f t="shared" si="83"/>
        <v>8271.9</v>
      </c>
      <c r="L163" s="55">
        <f t="shared" si="83"/>
        <v>9241.9</v>
      </c>
      <c r="M163" s="55">
        <f t="shared" si="83"/>
        <v>10147.8</v>
      </c>
      <c r="N163" s="55">
        <f t="shared" si="83"/>
        <v>9084.8</v>
      </c>
      <c r="O163" s="55">
        <f t="shared" si="83"/>
        <v>9112.7</v>
      </c>
      <c r="P163" s="55">
        <f t="shared" si="83"/>
        <v>8167.8</v>
      </c>
    </row>
    <row r="164" spans="1:16" ht="11.25">
      <c r="A164" s="53" t="s">
        <v>140</v>
      </c>
      <c r="B164" s="65">
        <f t="shared" si="82"/>
        <v>102553.40000000001</v>
      </c>
      <c r="C164" s="65">
        <v>102553.4</v>
      </c>
      <c r="D164" s="50">
        <f t="shared" si="75"/>
        <v>0</v>
      </c>
      <c r="E164" s="55">
        <f aca="true" t="shared" si="84" ref="E164:P164">E165+E167+E174</f>
        <v>8122.5</v>
      </c>
      <c r="F164" s="55">
        <f t="shared" si="84"/>
        <v>7192.5</v>
      </c>
      <c r="G164" s="55">
        <f t="shared" si="84"/>
        <v>9136.9</v>
      </c>
      <c r="H164" s="55">
        <f t="shared" si="84"/>
        <v>6886.9</v>
      </c>
      <c r="I164" s="55">
        <f t="shared" si="84"/>
        <v>8674.8</v>
      </c>
      <c r="J164" s="55">
        <f t="shared" si="84"/>
        <v>8702.9</v>
      </c>
      <c r="K164" s="55">
        <f t="shared" si="84"/>
        <v>8271.9</v>
      </c>
      <c r="L164" s="55">
        <f t="shared" si="84"/>
        <v>9241.9</v>
      </c>
      <c r="M164" s="55">
        <f t="shared" si="84"/>
        <v>10147.8</v>
      </c>
      <c r="N164" s="55">
        <f t="shared" si="84"/>
        <v>8984.8</v>
      </c>
      <c r="O164" s="55">
        <f t="shared" si="84"/>
        <v>9022.7</v>
      </c>
      <c r="P164" s="55">
        <f t="shared" si="84"/>
        <v>8167.8</v>
      </c>
    </row>
    <row r="165" spans="1:16" ht="11.25">
      <c r="A165" s="53" t="s">
        <v>141</v>
      </c>
      <c r="B165" s="65">
        <f t="shared" si="82"/>
        <v>65478</v>
      </c>
      <c r="C165" s="65">
        <v>65478</v>
      </c>
      <c r="D165" s="50">
        <f t="shared" si="75"/>
        <v>0</v>
      </c>
      <c r="E165" s="55">
        <f aca="true" t="shared" si="85" ref="E165:P165">E166</f>
        <v>5000</v>
      </c>
      <c r="F165" s="55">
        <f t="shared" si="85"/>
        <v>5000</v>
      </c>
      <c r="G165" s="55">
        <f t="shared" si="85"/>
        <v>5040</v>
      </c>
      <c r="H165" s="55">
        <f t="shared" si="85"/>
        <v>5040</v>
      </c>
      <c r="I165" s="55">
        <f t="shared" si="85"/>
        <v>4040</v>
      </c>
      <c r="J165" s="55">
        <f t="shared" si="85"/>
        <v>5040</v>
      </c>
      <c r="K165" s="55">
        <f t="shared" si="85"/>
        <v>5040</v>
      </c>
      <c r="L165" s="55">
        <f t="shared" si="85"/>
        <v>7518</v>
      </c>
      <c r="M165" s="55">
        <f t="shared" si="85"/>
        <v>6040</v>
      </c>
      <c r="N165" s="55">
        <f t="shared" si="85"/>
        <v>6040</v>
      </c>
      <c r="O165" s="55">
        <f t="shared" si="85"/>
        <v>6040</v>
      </c>
      <c r="P165" s="55">
        <f t="shared" si="85"/>
        <v>5640</v>
      </c>
    </row>
    <row r="166" spans="1:16" ht="11.25">
      <c r="A166" s="53" t="s">
        <v>142</v>
      </c>
      <c r="B166" s="65">
        <f t="shared" si="82"/>
        <v>65478</v>
      </c>
      <c r="C166" s="65">
        <v>65478</v>
      </c>
      <c r="D166" s="50">
        <f t="shared" si="75"/>
        <v>0</v>
      </c>
      <c r="E166" s="55">
        <v>5000</v>
      </c>
      <c r="F166" s="55">
        <v>5000</v>
      </c>
      <c r="G166" s="55">
        <v>5040</v>
      </c>
      <c r="H166" s="55">
        <v>5040</v>
      </c>
      <c r="I166" s="55">
        <v>4040</v>
      </c>
      <c r="J166" s="55">
        <v>5040</v>
      </c>
      <c r="K166" s="55">
        <v>5040</v>
      </c>
      <c r="L166" s="55">
        <v>7518</v>
      </c>
      <c r="M166" s="55">
        <v>6040</v>
      </c>
      <c r="N166" s="55">
        <v>6040</v>
      </c>
      <c r="O166" s="55">
        <v>6040</v>
      </c>
      <c r="P166" s="55">
        <v>5640</v>
      </c>
    </row>
    <row r="167" spans="1:16" ht="22.5">
      <c r="A167" s="57" t="s">
        <v>143</v>
      </c>
      <c r="B167" s="65">
        <f t="shared" si="82"/>
        <v>7197.500000000001</v>
      </c>
      <c r="C167" s="65">
        <v>7197.5</v>
      </c>
      <c r="D167" s="50">
        <f t="shared" si="75"/>
        <v>0</v>
      </c>
      <c r="E167" s="55">
        <f aca="true" t="shared" si="86" ref="E167:O167">E168+E173</f>
        <v>652.5</v>
      </c>
      <c r="F167" s="55">
        <f t="shared" si="86"/>
        <v>652.5</v>
      </c>
      <c r="G167" s="55">
        <f t="shared" si="86"/>
        <v>656.9</v>
      </c>
      <c r="H167" s="55">
        <f t="shared" si="86"/>
        <v>656.9</v>
      </c>
      <c r="I167" s="55">
        <f t="shared" si="86"/>
        <v>444.79999999999995</v>
      </c>
      <c r="J167" s="55">
        <f t="shared" si="86"/>
        <v>452.9</v>
      </c>
      <c r="K167" s="55">
        <f t="shared" si="86"/>
        <v>452.9</v>
      </c>
      <c r="L167" s="55">
        <f t="shared" si="86"/>
        <v>623.9</v>
      </c>
      <c r="M167" s="55">
        <f t="shared" si="86"/>
        <v>664.8</v>
      </c>
      <c r="N167" s="55">
        <f t="shared" si="86"/>
        <v>664.8</v>
      </c>
      <c r="O167" s="55">
        <f t="shared" si="86"/>
        <v>664.8</v>
      </c>
      <c r="P167" s="55">
        <f>P168+P173</f>
        <v>609.8</v>
      </c>
    </row>
    <row r="168" spans="1:16" ht="11.25">
      <c r="A168" s="81" t="s">
        <v>209</v>
      </c>
      <c r="B168" s="65">
        <f t="shared" si="82"/>
        <v>5887.500000000001</v>
      </c>
      <c r="C168" s="65">
        <v>5887.5</v>
      </c>
      <c r="D168" s="50">
        <f t="shared" si="75"/>
        <v>0</v>
      </c>
      <c r="E168" s="55">
        <f aca="true" t="shared" si="87" ref="E168:P168">E169+E170+E171+E172</f>
        <v>532.5</v>
      </c>
      <c r="F168" s="55">
        <f t="shared" si="87"/>
        <v>532.5</v>
      </c>
      <c r="G168" s="55">
        <f t="shared" si="87"/>
        <v>536.9</v>
      </c>
      <c r="H168" s="55">
        <f t="shared" si="87"/>
        <v>536.9</v>
      </c>
      <c r="I168" s="55">
        <f t="shared" si="87"/>
        <v>364.79999999999995</v>
      </c>
      <c r="J168" s="55">
        <f t="shared" si="87"/>
        <v>372.9</v>
      </c>
      <c r="K168" s="55">
        <f t="shared" si="87"/>
        <v>372.9</v>
      </c>
      <c r="L168" s="55">
        <f t="shared" si="87"/>
        <v>514.3</v>
      </c>
      <c r="M168" s="55">
        <f t="shared" si="87"/>
        <v>544</v>
      </c>
      <c r="N168" s="55">
        <f t="shared" si="87"/>
        <v>544</v>
      </c>
      <c r="O168" s="55">
        <f t="shared" si="87"/>
        <v>544</v>
      </c>
      <c r="P168" s="55">
        <f t="shared" si="87"/>
        <v>491.79999999999995</v>
      </c>
    </row>
    <row r="169" spans="1:16" ht="11.25">
      <c r="A169" s="53" t="s">
        <v>145</v>
      </c>
      <c r="B169" s="65">
        <f t="shared" si="82"/>
        <v>4577.5</v>
      </c>
      <c r="C169" s="65">
        <v>4577.5</v>
      </c>
      <c r="D169" s="50">
        <f t="shared" si="75"/>
        <v>0</v>
      </c>
      <c r="E169" s="55">
        <v>420</v>
      </c>
      <c r="F169" s="55">
        <v>420</v>
      </c>
      <c r="G169" s="55">
        <f>420+4.4</f>
        <v>424.4</v>
      </c>
      <c r="H169" s="55">
        <f>420+4.4</f>
        <v>424.4</v>
      </c>
      <c r="I169" s="55">
        <f>280+4.4</f>
        <v>284.4</v>
      </c>
      <c r="J169" s="55">
        <f>280+4.4</f>
        <v>284.4</v>
      </c>
      <c r="K169" s="55">
        <f>280+4.4</f>
        <v>284.4</v>
      </c>
      <c r="L169" s="55">
        <f>383.5+4.4</f>
        <v>387.9</v>
      </c>
      <c r="M169" s="55">
        <f>420+4.4</f>
        <v>424.4</v>
      </c>
      <c r="N169" s="55">
        <f>420+4.4</f>
        <v>424.4</v>
      </c>
      <c r="O169" s="55">
        <f>420+4.4</f>
        <v>424.4</v>
      </c>
      <c r="P169" s="55">
        <f>419.5-5.5-39.6</f>
        <v>374.4</v>
      </c>
    </row>
    <row r="170" spans="1:16" ht="11.25">
      <c r="A170" s="53" t="s">
        <v>146</v>
      </c>
      <c r="B170" s="65">
        <f t="shared" si="82"/>
        <v>527.5000000000001</v>
      </c>
      <c r="C170" s="65">
        <v>527.5</v>
      </c>
      <c r="D170" s="50">
        <f t="shared" si="75"/>
        <v>0</v>
      </c>
      <c r="E170" s="55">
        <f>E165*0.0081</f>
        <v>40.5</v>
      </c>
      <c r="F170" s="55">
        <f>F165*0.0081</f>
        <v>40.5</v>
      </c>
      <c r="G170" s="55">
        <v>40.5</v>
      </c>
      <c r="H170" s="55">
        <v>40.5</v>
      </c>
      <c r="I170" s="55">
        <v>32.4</v>
      </c>
      <c r="J170" s="55">
        <v>40.5</v>
      </c>
      <c r="K170" s="55">
        <v>40.5</v>
      </c>
      <c r="L170" s="55">
        <v>60.6</v>
      </c>
      <c r="M170" s="55">
        <v>48.6</v>
      </c>
      <c r="N170" s="55">
        <v>48.6</v>
      </c>
      <c r="O170" s="55">
        <v>48.6</v>
      </c>
      <c r="P170" s="55">
        <v>45.7</v>
      </c>
    </row>
    <row r="171" spans="1:16" ht="11.25">
      <c r="A171" s="53" t="s">
        <v>147</v>
      </c>
      <c r="B171" s="65">
        <f t="shared" si="82"/>
        <v>655</v>
      </c>
      <c r="C171" s="65">
        <v>655</v>
      </c>
      <c r="D171" s="50">
        <f t="shared" si="75"/>
        <v>0</v>
      </c>
      <c r="E171" s="55">
        <v>60</v>
      </c>
      <c r="F171" s="55">
        <v>60</v>
      </c>
      <c r="G171" s="55">
        <v>60</v>
      </c>
      <c r="H171" s="55">
        <v>60</v>
      </c>
      <c r="I171" s="55">
        <v>40</v>
      </c>
      <c r="J171" s="55">
        <v>40</v>
      </c>
      <c r="K171" s="55">
        <v>40</v>
      </c>
      <c r="L171" s="55">
        <v>54.8</v>
      </c>
      <c r="M171" s="55">
        <v>60</v>
      </c>
      <c r="N171" s="55">
        <v>60</v>
      </c>
      <c r="O171" s="55">
        <v>60</v>
      </c>
      <c r="P171" s="55">
        <v>60.2</v>
      </c>
    </row>
    <row r="172" spans="1:16" ht="11.25">
      <c r="A172" s="53" t="s">
        <v>148</v>
      </c>
      <c r="B172" s="65">
        <f t="shared" si="82"/>
        <v>127.5</v>
      </c>
      <c r="C172" s="65">
        <v>127.5</v>
      </c>
      <c r="D172" s="50">
        <f t="shared" si="75"/>
        <v>0</v>
      </c>
      <c r="E172" s="55">
        <v>12</v>
      </c>
      <c r="F172" s="55">
        <v>12</v>
      </c>
      <c r="G172" s="55">
        <v>12</v>
      </c>
      <c r="H172" s="55">
        <v>12</v>
      </c>
      <c r="I172" s="55">
        <v>8</v>
      </c>
      <c r="J172" s="55">
        <v>8</v>
      </c>
      <c r="K172" s="55">
        <v>8</v>
      </c>
      <c r="L172" s="55">
        <v>11</v>
      </c>
      <c r="M172" s="55">
        <v>11</v>
      </c>
      <c r="N172" s="55">
        <v>11</v>
      </c>
      <c r="O172" s="55">
        <v>11</v>
      </c>
      <c r="P172" s="55">
        <v>11.5</v>
      </c>
    </row>
    <row r="173" spans="1:16" ht="11.25">
      <c r="A173" s="53" t="s">
        <v>149</v>
      </c>
      <c r="B173" s="65">
        <f t="shared" si="82"/>
        <v>1310</v>
      </c>
      <c r="C173" s="65">
        <v>1310</v>
      </c>
      <c r="D173" s="50">
        <f t="shared" si="75"/>
        <v>0</v>
      </c>
      <c r="E173" s="55">
        <v>120</v>
      </c>
      <c r="F173" s="55">
        <v>120</v>
      </c>
      <c r="G173" s="55">
        <v>120</v>
      </c>
      <c r="H173" s="55">
        <v>120</v>
      </c>
      <c r="I173" s="55">
        <v>80</v>
      </c>
      <c r="J173" s="55">
        <v>80</v>
      </c>
      <c r="K173" s="55">
        <v>80</v>
      </c>
      <c r="L173" s="55">
        <v>109.6</v>
      </c>
      <c r="M173" s="55">
        <f>M165*0.02</f>
        <v>120.8</v>
      </c>
      <c r="N173" s="55">
        <f>N165*0.02</f>
        <v>120.8</v>
      </c>
      <c r="O173" s="55">
        <f>O165*0.02</f>
        <v>120.8</v>
      </c>
      <c r="P173" s="55">
        <f>120.4-2.4</f>
        <v>118</v>
      </c>
    </row>
    <row r="174" spans="1:16" ht="11.25">
      <c r="A174" s="53" t="s">
        <v>150</v>
      </c>
      <c r="B174" s="65">
        <f t="shared" si="82"/>
        <v>29877.9</v>
      </c>
      <c r="C174" s="65">
        <v>29877.9</v>
      </c>
      <c r="D174" s="50">
        <f t="shared" si="75"/>
        <v>0</v>
      </c>
      <c r="E174" s="55">
        <f>+E175+E178+E179+E181+E182+E185+E187+E188+E189</f>
        <v>2470</v>
      </c>
      <c r="F174" s="55">
        <f aca="true" t="shared" si="88" ref="F174:P174">+F175+F178+F179+F181+F182+F185+F187+F188+F189</f>
        <v>1540</v>
      </c>
      <c r="G174" s="55">
        <f t="shared" si="88"/>
        <v>3440</v>
      </c>
      <c r="H174" s="55">
        <f t="shared" si="88"/>
        <v>1190</v>
      </c>
      <c r="I174" s="55">
        <f t="shared" si="88"/>
        <v>4190</v>
      </c>
      <c r="J174" s="55">
        <f t="shared" si="88"/>
        <v>3210</v>
      </c>
      <c r="K174" s="55">
        <f t="shared" si="88"/>
        <v>2779</v>
      </c>
      <c r="L174" s="55">
        <f t="shared" si="88"/>
        <v>1100</v>
      </c>
      <c r="M174" s="55">
        <f t="shared" si="88"/>
        <v>3443</v>
      </c>
      <c r="N174" s="55">
        <f t="shared" si="88"/>
        <v>2280</v>
      </c>
      <c r="O174" s="55">
        <f t="shared" si="88"/>
        <v>2317.9</v>
      </c>
      <c r="P174" s="55">
        <f t="shared" si="88"/>
        <v>1918</v>
      </c>
    </row>
    <row r="175" spans="1:16" ht="11.25">
      <c r="A175" s="53" t="s">
        <v>151</v>
      </c>
      <c r="B175" s="65">
        <f t="shared" si="82"/>
        <v>380</v>
      </c>
      <c r="C175" s="65">
        <v>380</v>
      </c>
      <c r="D175" s="50">
        <f t="shared" si="75"/>
        <v>0</v>
      </c>
      <c r="E175" s="55">
        <v>100</v>
      </c>
      <c r="F175" s="55">
        <v>100</v>
      </c>
      <c r="G175" s="55">
        <v>100</v>
      </c>
      <c r="H175" s="55"/>
      <c r="I175" s="55"/>
      <c r="J175" s="55"/>
      <c r="K175" s="55"/>
      <c r="L175" s="55"/>
      <c r="M175" s="55"/>
      <c r="N175" s="55"/>
      <c r="O175" s="55">
        <v>80</v>
      </c>
      <c r="P175" s="55"/>
    </row>
    <row r="176" spans="1:16" ht="11.25">
      <c r="A176" s="53" t="s">
        <v>152</v>
      </c>
      <c r="B176" s="65">
        <f t="shared" si="82"/>
        <v>0</v>
      </c>
      <c r="C176" s="65"/>
      <c r="D176" s="50">
        <f t="shared" si="75"/>
        <v>0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</row>
    <row r="177" spans="1:16" ht="11.25">
      <c r="A177" s="53" t="s">
        <v>153</v>
      </c>
      <c r="B177" s="65">
        <f t="shared" si="82"/>
        <v>0</v>
      </c>
      <c r="C177" s="65"/>
      <c r="D177" s="50">
        <f t="shared" si="75"/>
        <v>0</v>
      </c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</row>
    <row r="178" spans="1:16" ht="11.25">
      <c r="A178" s="53" t="s">
        <v>154</v>
      </c>
      <c r="B178" s="65">
        <f t="shared" si="82"/>
        <v>500</v>
      </c>
      <c r="C178" s="65">
        <v>500</v>
      </c>
      <c r="D178" s="50">
        <f t="shared" si="75"/>
        <v>0</v>
      </c>
      <c r="E178" s="55">
        <v>50</v>
      </c>
      <c r="F178" s="55">
        <v>50</v>
      </c>
      <c r="G178" s="55">
        <v>50</v>
      </c>
      <c r="H178" s="55">
        <v>50</v>
      </c>
      <c r="I178" s="55">
        <v>50</v>
      </c>
      <c r="J178" s="55">
        <v>50</v>
      </c>
      <c r="K178" s="55"/>
      <c r="L178" s="55"/>
      <c r="M178" s="55">
        <v>50</v>
      </c>
      <c r="N178" s="55">
        <v>50</v>
      </c>
      <c r="O178" s="55">
        <v>50</v>
      </c>
      <c r="P178" s="55">
        <v>50</v>
      </c>
    </row>
    <row r="179" spans="1:16" ht="11.25">
      <c r="A179" s="53" t="s">
        <v>155</v>
      </c>
      <c r="B179" s="65">
        <f t="shared" si="82"/>
        <v>400</v>
      </c>
      <c r="C179" s="65">
        <v>400</v>
      </c>
      <c r="D179" s="50">
        <f t="shared" si="75"/>
        <v>0</v>
      </c>
      <c r="E179" s="55">
        <v>40</v>
      </c>
      <c r="F179" s="55">
        <v>40</v>
      </c>
      <c r="G179" s="55">
        <v>40</v>
      </c>
      <c r="H179" s="55">
        <v>40</v>
      </c>
      <c r="I179" s="55">
        <v>40</v>
      </c>
      <c r="J179" s="55">
        <v>40</v>
      </c>
      <c r="K179" s="55"/>
      <c r="L179" s="55"/>
      <c r="M179" s="55">
        <v>40</v>
      </c>
      <c r="N179" s="55">
        <v>40</v>
      </c>
      <c r="O179" s="55">
        <v>40</v>
      </c>
      <c r="P179" s="55">
        <v>40</v>
      </c>
    </row>
    <row r="180" spans="1:16" ht="11.25">
      <c r="A180" s="53" t="s">
        <v>156</v>
      </c>
      <c r="B180" s="65">
        <f t="shared" si="82"/>
        <v>0</v>
      </c>
      <c r="C180" s="65"/>
      <c r="D180" s="50">
        <f t="shared" si="75"/>
        <v>0</v>
      </c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</row>
    <row r="181" spans="1:16" ht="11.25">
      <c r="A181" s="53" t="s">
        <v>157</v>
      </c>
      <c r="B181" s="65">
        <f t="shared" si="82"/>
        <v>100</v>
      </c>
      <c r="C181" s="65">
        <v>100</v>
      </c>
      <c r="D181" s="50">
        <f t="shared" si="75"/>
        <v>0</v>
      </c>
      <c r="E181" s="55">
        <v>50</v>
      </c>
      <c r="F181" s="55"/>
      <c r="G181" s="55"/>
      <c r="H181" s="55"/>
      <c r="I181" s="55"/>
      <c r="J181" s="55"/>
      <c r="K181" s="55"/>
      <c r="L181" s="55"/>
      <c r="M181" s="55"/>
      <c r="N181" s="55">
        <v>50</v>
      </c>
      <c r="O181" s="55"/>
      <c r="P181" s="55"/>
    </row>
    <row r="182" spans="1:16" ht="11.25">
      <c r="A182" s="53" t="s">
        <v>158</v>
      </c>
      <c r="B182" s="65">
        <f t="shared" si="82"/>
        <v>60</v>
      </c>
      <c r="C182" s="65">
        <v>60</v>
      </c>
      <c r="D182" s="50">
        <f t="shared" si="75"/>
        <v>0</v>
      </c>
      <c r="E182" s="55"/>
      <c r="F182" s="55">
        <v>60</v>
      </c>
      <c r="G182" s="55"/>
      <c r="H182" s="55"/>
      <c r="I182" s="55"/>
      <c r="J182" s="55"/>
      <c r="K182" s="55"/>
      <c r="L182" s="55"/>
      <c r="M182" s="55"/>
      <c r="N182" s="55"/>
      <c r="O182" s="55"/>
      <c r="P182" s="55"/>
    </row>
    <row r="183" spans="1:16" ht="11.25">
      <c r="A183" s="53" t="s">
        <v>159</v>
      </c>
      <c r="B183" s="65">
        <f t="shared" si="82"/>
        <v>0</v>
      </c>
      <c r="C183" s="65"/>
      <c r="D183" s="50">
        <f t="shared" si="75"/>
        <v>0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</row>
    <row r="184" spans="1:16" ht="11.25">
      <c r="A184" s="53" t="s">
        <v>160</v>
      </c>
      <c r="B184" s="65">
        <f t="shared" si="82"/>
        <v>0</v>
      </c>
      <c r="C184" s="65"/>
      <c r="D184" s="50">
        <f t="shared" si="75"/>
        <v>0</v>
      </c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</row>
    <row r="185" spans="1:16" ht="11.25">
      <c r="A185" s="53" t="s">
        <v>161</v>
      </c>
      <c r="B185" s="65">
        <f t="shared" si="82"/>
        <v>147.9</v>
      </c>
      <c r="C185" s="65">
        <v>147.9</v>
      </c>
      <c r="D185" s="50">
        <f t="shared" si="75"/>
        <v>0</v>
      </c>
      <c r="E185" s="55"/>
      <c r="F185" s="55">
        <v>60</v>
      </c>
      <c r="G185" s="55"/>
      <c r="H185" s="55"/>
      <c r="I185" s="55"/>
      <c r="J185" s="55">
        <v>20</v>
      </c>
      <c r="K185" s="55">
        <v>20</v>
      </c>
      <c r="L185" s="55"/>
      <c r="M185" s="55"/>
      <c r="N185" s="55">
        <v>20</v>
      </c>
      <c r="O185" s="55">
        <v>27.9</v>
      </c>
      <c r="P185" s="55"/>
    </row>
    <row r="186" spans="1:16" ht="11.25">
      <c r="A186" s="53" t="s">
        <v>162</v>
      </c>
      <c r="B186" s="65">
        <f t="shared" si="82"/>
        <v>0</v>
      </c>
      <c r="C186" s="65"/>
      <c r="D186" s="50">
        <f t="shared" si="75"/>
        <v>0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</row>
    <row r="187" spans="1:16" ht="11.25">
      <c r="A187" s="53" t="s">
        <v>163</v>
      </c>
      <c r="B187" s="65">
        <f t="shared" si="82"/>
        <v>26600</v>
      </c>
      <c r="C187" s="65">
        <v>26600</v>
      </c>
      <c r="D187" s="50">
        <f t="shared" si="75"/>
        <v>0</v>
      </c>
      <c r="E187" s="55">
        <v>2000</v>
      </c>
      <c r="F187" s="55">
        <v>1000</v>
      </c>
      <c r="G187" s="55">
        <v>3000</v>
      </c>
      <c r="H187" s="55">
        <v>1000</v>
      </c>
      <c r="I187" s="55">
        <v>4000</v>
      </c>
      <c r="J187" s="55">
        <v>3000</v>
      </c>
      <c r="K187" s="55">
        <v>2659</v>
      </c>
      <c r="L187" s="55">
        <v>1000</v>
      </c>
      <c r="M187" s="55">
        <v>3233</v>
      </c>
      <c r="N187" s="55">
        <v>2000</v>
      </c>
      <c r="O187" s="55">
        <v>2000</v>
      </c>
      <c r="P187" s="55">
        <v>1708</v>
      </c>
    </row>
    <row r="188" spans="1:16" ht="11.25">
      <c r="A188" s="53" t="s">
        <v>164</v>
      </c>
      <c r="B188" s="65">
        <f t="shared" si="82"/>
        <v>1360</v>
      </c>
      <c r="C188" s="65">
        <v>1360</v>
      </c>
      <c r="D188" s="50">
        <f t="shared" si="75"/>
        <v>0</v>
      </c>
      <c r="E188" s="55">
        <v>130</v>
      </c>
      <c r="F188" s="55">
        <v>130</v>
      </c>
      <c r="G188" s="55">
        <v>120</v>
      </c>
      <c r="H188" s="55">
        <v>100</v>
      </c>
      <c r="I188" s="55">
        <v>100</v>
      </c>
      <c r="J188" s="55">
        <v>100</v>
      </c>
      <c r="K188" s="55">
        <v>100</v>
      </c>
      <c r="L188" s="55">
        <v>100</v>
      </c>
      <c r="M188" s="55">
        <v>120</v>
      </c>
      <c r="N188" s="55">
        <v>120</v>
      </c>
      <c r="O188" s="55">
        <v>120</v>
      </c>
      <c r="P188" s="55">
        <v>120</v>
      </c>
    </row>
    <row r="189" spans="1:16" ht="21" customHeight="1">
      <c r="A189" s="57" t="s">
        <v>165</v>
      </c>
      <c r="B189" s="65">
        <f t="shared" si="82"/>
        <v>330</v>
      </c>
      <c r="C189" s="65">
        <v>330</v>
      </c>
      <c r="D189" s="50">
        <f t="shared" si="75"/>
        <v>0</v>
      </c>
      <c r="E189" s="55">
        <f aca="true" t="shared" si="89" ref="E189:P189">E190+E191+E192</f>
        <v>100</v>
      </c>
      <c r="F189" s="55">
        <f t="shared" si="89"/>
        <v>100</v>
      </c>
      <c r="G189" s="55">
        <f t="shared" si="89"/>
        <v>130</v>
      </c>
      <c r="H189" s="55">
        <f t="shared" si="89"/>
        <v>0</v>
      </c>
      <c r="I189" s="55">
        <f t="shared" si="89"/>
        <v>0</v>
      </c>
      <c r="J189" s="55">
        <f t="shared" si="89"/>
        <v>0</v>
      </c>
      <c r="K189" s="55">
        <f t="shared" si="89"/>
        <v>0</v>
      </c>
      <c r="L189" s="55">
        <f t="shared" si="89"/>
        <v>0</v>
      </c>
      <c r="M189" s="55">
        <f t="shared" si="89"/>
        <v>0</v>
      </c>
      <c r="N189" s="55">
        <f t="shared" si="89"/>
        <v>0</v>
      </c>
      <c r="O189" s="55">
        <f t="shared" si="89"/>
        <v>0</v>
      </c>
      <c r="P189" s="55">
        <f t="shared" si="89"/>
        <v>0</v>
      </c>
    </row>
    <row r="190" spans="1:16" ht="22.5">
      <c r="A190" s="57" t="s">
        <v>204</v>
      </c>
      <c r="B190" s="65">
        <f t="shared" si="82"/>
        <v>0</v>
      </c>
      <c r="C190" s="65"/>
      <c r="D190" s="50">
        <f t="shared" si="75"/>
        <v>0</v>
      </c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</row>
    <row r="191" spans="1:16" ht="22.5">
      <c r="A191" s="57" t="s">
        <v>205</v>
      </c>
      <c r="B191" s="65">
        <f t="shared" si="82"/>
        <v>330</v>
      </c>
      <c r="C191" s="65">
        <v>330</v>
      </c>
      <c r="D191" s="50">
        <f t="shared" si="75"/>
        <v>0</v>
      </c>
      <c r="E191" s="55">
        <v>100</v>
      </c>
      <c r="F191" s="55">
        <v>100</v>
      </c>
      <c r="G191" s="55">
        <v>130</v>
      </c>
      <c r="H191" s="55"/>
      <c r="I191" s="55"/>
      <c r="J191" s="55"/>
      <c r="K191" s="55"/>
      <c r="L191" s="55"/>
      <c r="M191" s="55"/>
      <c r="N191" s="55"/>
      <c r="O191" s="55"/>
      <c r="P191" s="55"/>
    </row>
    <row r="192" spans="1:16" ht="22.5">
      <c r="A192" s="57" t="s">
        <v>206</v>
      </c>
      <c r="B192" s="65">
        <f t="shared" si="82"/>
        <v>0</v>
      </c>
      <c r="C192" s="65"/>
      <c r="D192" s="50">
        <f t="shared" si="75"/>
        <v>0</v>
      </c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</row>
    <row r="193" spans="1:16" ht="11.25">
      <c r="A193" s="81" t="s">
        <v>208</v>
      </c>
      <c r="B193" s="65">
        <f t="shared" si="82"/>
        <v>0</v>
      </c>
      <c r="C193" s="65"/>
      <c r="D193" s="50">
        <f t="shared" si="75"/>
        <v>0</v>
      </c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</row>
    <row r="194" spans="1:16" ht="11.25">
      <c r="A194" s="53" t="s">
        <v>170</v>
      </c>
      <c r="B194" s="65">
        <f t="shared" si="82"/>
        <v>390</v>
      </c>
      <c r="C194" s="65">
        <v>390</v>
      </c>
      <c r="D194" s="50">
        <f t="shared" si="75"/>
        <v>0</v>
      </c>
      <c r="E194" s="55">
        <f aca="true" t="shared" si="90" ref="E194:P194">E195+E198</f>
        <v>100</v>
      </c>
      <c r="F194" s="55">
        <f t="shared" si="90"/>
        <v>0</v>
      </c>
      <c r="G194" s="55">
        <f t="shared" si="90"/>
        <v>100</v>
      </c>
      <c r="H194" s="55">
        <f t="shared" si="90"/>
        <v>0</v>
      </c>
      <c r="I194" s="55">
        <f t="shared" si="90"/>
        <v>0</v>
      </c>
      <c r="J194" s="55">
        <f t="shared" si="90"/>
        <v>0</v>
      </c>
      <c r="K194" s="55">
        <f t="shared" si="90"/>
        <v>0</v>
      </c>
      <c r="L194" s="55">
        <f t="shared" si="90"/>
        <v>0</v>
      </c>
      <c r="M194" s="55">
        <f t="shared" si="90"/>
        <v>0</v>
      </c>
      <c r="N194" s="55">
        <f t="shared" si="90"/>
        <v>100</v>
      </c>
      <c r="O194" s="55">
        <f t="shared" si="90"/>
        <v>90</v>
      </c>
      <c r="P194" s="55">
        <f t="shared" si="90"/>
        <v>0</v>
      </c>
    </row>
    <row r="195" spans="1:16" ht="11.25">
      <c r="A195" s="53" t="s">
        <v>171</v>
      </c>
      <c r="B195" s="65">
        <f t="shared" si="82"/>
        <v>390</v>
      </c>
      <c r="C195" s="65">
        <v>390</v>
      </c>
      <c r="D195" s="50">
        <f t="shared" si="75"/>
        <v>0</v>
      </c>
      <c r="E195" s="55">
        <f aca="true" t="shared" si="91" ref="E195:P196">E196</f>
        <v>100</v>
      </c>
      <c r="F195" s="55">
        <f t="shared" si="91"/>
        <v>0</v>
      </c>
      <c r="G195" s="55">
        <f t="shared" si="91"/>
        <v>100</v>
      </c>
      <c r="H195" s="55">
        <f t="shared" si="91"/>
        <v>0</v>
      </c>
      <c r="I195" s="55">
        <f t="shared" si="91"/>
        <v>0</v>
      </c>
      <c r="J195" s="55">
        <f t="shared" si="91"/>
        <v>0</v>
      </c>
      <c r="K195" s="55">
        <f t="shared" si="91"/>
        <v>0</v>
      </c>
      <c r="L195" s="55">
        <f t="shared" si="91"/>
        <v>0</v>
      </c>
      <c r="M195" s="55">
        <f t="shared" si="91"/>
        <v>0</v>
      </c>
      <c r="N195" s="55">
        <f t="shared" si="91"/>
        <v>100</v>
      </c>
      <c r="O195" s="55">
        <f t="shared" si="91"/>
        <v>90</v>
      </c>
      <c r="P195" s="55">
        <f t="shared" si="91"/>
        <v>0</v>
      </c>
    </row>
    <row r="196" spans="1:16" ht="22.5">
      <c r="A196" s="57" t="s">
        <v>172</v>
      </c>
      <c r="B196" s="65">
        <f t="shared" si="82"/>
        <v>390</v>
      </c>
      <c r="C196" s="65">
        <v>390</v>
      </c>
      <c r="D196" s="50">
        <f t="shared" si="75"/>
        <v>0</v>
      </c>
      <c r="E196" s="55">
        <f t="shared" si="91"/>
        <v>100</v>
      </c>
      <c r="F196" s="55">
        <f t="shared" si="91"/>
        <v>0</v>
      </c>
      <c r="G196" s="55">
        <f t="shared" si="91"/>
        <v>100</v>
      </c>
      <c r="H196" s="55">
        <f t="shared" si="91"/>
        <v>0</v>
      </c>
      <c r="I196" s="55">
        <f t="shared" si="91"/>
        <v>0</v>
      </c>
      <c r="J196" s="55">
        <f t="shared" si="91"/>
        <v>0</v>
      </c>
      <c r="K196" s="55">
        <f t="shared" si="91"/>
        <v>0</v>
      </c>
      <c r="L196" s="55">
        <f t="shared" si="91"/>
        <v>0</v>
      </c>
      <c r="M196" s="55">
        <f t="shared" si="91"/>
        <v>0</v>
      </c>
      <c r="N196" s="55">
        <f t="shared" si="91"/>
        <v>100</v>
      </c>
      <c r="O196" s="55">
        <f t="shared" si="91"/>
        <v>90</v>
      </c>
      <c r="P196" s="55">
        <f t="shared" si="91"/>
        <v>0</v>
      </c>
    </row>
    <row r="197" spans="1:16" ht="11.25">
      <c r="A197" s="53" t="s">
        <v>173</v>
      </c>
      <c r="B197" s="65">
        <f t="shared" si="82"/>
        <v>390</v>
      </c>
      <c r="C197" s="65">
        <v>390</v>
      </c>
      <c r="D197" s="50">
        <f t="shared" si="75"/>
        <v>0</v>
      </c>
      <c r="E197" s="55">
        <v>100</v>
      </c>
      <c r="F197" s="55"/>
      <c r="G197" s="55">
        <v>100</v>
      </c>
      <c r="H197" s="55"/>
      <c r="I197" s="55"/>
      <c r="J197" s="55"/>
      <c r="K197" s="55"/>
      <c r="L197" s="55"/>
      <c r="M197" s="55"/>
      <c r="N197" s="55">
        <v>100</v>
      </c>
      <c r="O197" s="55">
        <v>90</v>
      </c>
      <c r="P197" s="55"/>
    </row>
    <row r="198" spans="1:16" ht="11.25">
      <c r="A198" s="53" t="s">
        <v>174</v>
      </c>
      <c r="B198" s="65">
        <f t="shared" si="82"/>
        <v>0</v>
      </c>
      <c r="C198" s="65">
        <v>0</v>
      </c>
      <c r="D198" s="50">
        <f aca="true" t="shared" si="92" ref="D198:D261">+C198-B198</f>
        <v>0</v>
      </c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</row>
    <row r="199" spans="1:16" ht="11.25">
      <c r="A199" s="53" t="s">
        <v>175</v>
      </c>
      <c r="B199" s="65">
        <f t="shared" si="82"/>
        <v>0</v>
      </c>
      <c r="C199" s="65"/>
      <c r="D199" s="50">
        <f t="shared" si="92"/>
        <v>0</v>
      </c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</row>
    <row r="200" spans="1:16" ht="11.25">
      <c r="A200" s="53" t="s">
        <v>176</v>
      </c>
      <c r="B200" s="65">
        <f t="shared" si="82"/>
        <v>0</v>
      </c>
      <c r="C200" s="65"/>
      <c r="D200" s="50">
        <f t="shared" si="92"/>
        <v>0</v>
      </c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</row>
    <row r="201" spans="1:16" ht="11.25">
      <c r="A201" s="53" t="s">
        <v>177</v>
      </c>
      <c r="B201" s="65">
        <f t="shared" si="82"/>
        <v>102943.40000000001</v>
      </c>
      <c r="C201" s="65">
        <v>102943.4</v>
      </c>
      <c r="D201" s="50">
        <f t="shared" si="92"/>
        <v>0</v>
      </c>
      <c r="E201" s="55">
        <f aca="true" t="shared" si="93" ref="E201:P201">E163</f>
        <v>8222.5</v>
      </c>
      <c r="F201" s="55">
        <f t="shared" si="93"/>
        <v>7192.5</v>
      </c>
      <c r="G201" s="55">
        <f t="shared" si="93"/>
        <v>9236.9</v>
      </c>
      <c r="H201" s="55">
        <f t="shared" si="93"/>
        <v>6886.9</v>
      </c>
      <c r="I201" s="55">
        <f t="shared" si="93"/>
        <v>8674.8</v>
      </c>
      <c r="J201" s="55">
        <f t="shared" si="93"/>
        <v>8702.9</v>
      </c>
      <c r="K201" s="55">
        <f t="shared" si="93"/>
        <v>8271.9</v>
      </c>
      <c r="L201" s="55">
        <f t="shared" si="93"/>
        <v>9241.9</v>
      </c>
      <c r="M201" s="55">
        <f t="shared" si="93"/>
        <v>10147.8</v>
      </c>
      <c r="N201" s="55">
        <f t="shared" si="93"/>
        <v>9084.8</v>
      </c>
      <c r="O201" s="55">
        <f t="shared" si="93"/>
        <v>9112.7</v>
      </c>
      <c r="P201" s="55">
        <f t="shared" si="93"/>
        <v>8167.8</v>
      </c>
    </row>
    <row r="202" spans="1:16" ht="22.5">
      <c r="A202" s="57" t="s">
        <v>178</v>
      </c>
      <c r="B202" s="65">
        <f t="shared" si="82"/>
        <v>2000</v>
      </c>
      <c r="C202" s="65">
        <v>2000</v>
      </c>
      <c r="D202" s="50">
        <f t="shared" si="92"/>
        <v>0</v>
      </c>
      <c r="E202" s="55"/>
      <c r="F202" s="55"/>
      <c r="G202" s="55">
        <v>500</v>
      </c>
      <c r="H202" s="55"/>
      <c r="I202" s="55"/>
      <c r="J202" s="55"/>
      <c r="K202" s="55"/>
      <c r="L202" s="55"/>
      <c r="M202" s="55"/>
      <c r="N202" s="55"/>
      <c r="O202" s="55">
        <v>500</v>
      </c>
      <c r="P202" s="55">
        <v>1000</v>
      </c>
    </row>
    <row r="203" spans="1:16" ht="22.5">
      <c r="A203" s="57" t="s">
        <v>179</v>
      </c>
      <c r="B203" s="65">
        <f t="shared" si="82"/>
        <v>100943.40000000001</v>
      </c>
      <c r="C203" s="65">
        <v>100943.4</v>
      </c>
      <c r="D203" s="50">
        <f t="shared" si="92"/>
        <v>0</v>
      </c>
      <c r="E203" s="55">
        <f aca="true" t="shared" si="94" ref="E203:P203">E201-E202</f>
        <v>8222.5</v>
      </c>
      <c r="F203" s="55">
        <f t="shared" si="94"/>
        <v>7192.5</v>
      </c>
      <c r="G203" s="55">
        <f t="shared" si="94"/>
        <v>8736.9</v>
      </c>
      <c r="H203" s="55">
        <f t="shared" si="94"/>
        <v>6886.9</v>
      </c>
      <c r="I203" s="55">
        <f t="shared" si="94"/>
        <v>8674.8</v>
      </c>
      <c r="J203" s="55">
        <f t="shared" si="94"/>
        <v>8702.9</v>
      </c>
      <c r="K203" s="55">
        <f t="shared" si="94"/>
        <v>8271.9</v>
      </c>
      <c r="L203" s="55">
        <f t="shared" si="94"/>
        <v>9241.9</v>
      </c>
      <c r="M203" s="55">
        <f t="shared" si="94"/>
        <v>10147.8</v>
      </c>
      <c r="N203" s="55">
        <f t="shared" si="94"/>
        <v>9084.8</v>
      </c>
      <c r="O203" s="55">
        <f t="shared" si="94"/>
        <v>8612.7</v>
      </c>
      <c r="P203" s="55">
        <f t="shared" si="94"/>
        <v>7167.8</v>
      </c>
    </row>
    <row r="204" spans="1:16" ht="11.25">
      <c r="A204" s="53" t="s">
        <v>180</v>
      </c>
      <c r="B204" s="65"/>
      <c r="C204" s="65"/>
      <c r="D204" s="50">
        <f t="shared" si="92"/>
        <v>0</v>
      </c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</row>
    <row r="205" spans="1:16" ht="11.25">
      <c r="A205" s="53" t="s">
        <v>181</v>
      </c>
      <c r="B205" s="65"/>
      <c r="C205" s="65"/>
      <c r="D205" s="50">
        <f t="shared" si="92"/>
        <v>0</v>
      </c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</row>
    <row r="206" spans="1:16" ht="11.25">
      <c r="A206" s="53" t="s">
        <v>182</v>
      </c>
      <c r="B206" s="65"/>
      <c r="C206" s="65"/>
      <c r="D206" s="50">
        <f t="shared" si="92"/>
        <v>0</v>
      </c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</row>
    <row r="207" spans="1:16" ht="11.25">
      <c r="A207" s="53" t="s">
        <v>183</v>
      </c>
      <c r="B207" s="65"/>
      <c r="C207" s="65"/>
      <c r="D207" s="50">
        <f t="shared" si="92"/>
        <v>0</v>
      </c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</row>
    <row r="208" spans="1:16" ht="11.25">
      <c r="A208" s="53" t="s">
        <v>184</v>
      </c>
      <c r="B208" s="65"/>
      <c r="C208" s="65"/>
      <c r="D208" s="50">
        <f t="shared" si="92"/>
        <v>0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</row>
    <row r="209" spans="1:16" ht="11.25">
      <c r="A209" s="53" t="s">
        <v>185</v>
      </c>
      <c r="B209" s="65"/>
      <c r="C209" s="65"/>
      <c r="D209" s="50">
        <f t="shared" si="92"/>
        <v>0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</row>
    <row r="210" spans="1:16" ht="11.25">
      <c r="A210" s="53" t="s">
        <v>185</v>
      </c>
      <c r="B210" s="65"/>
      <c r="C210" s="65"/>
      <c r="D210" s="50">
        <f t="shared" si="92"/>
        <v>0</v>
      </c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</row>
    <row r="211" spans="1:16" ht="11.25">
      <c r="A211" s="61" t="s">
        <v>189</v>
      </c>
      <c r="B211" s="62"/>
      <c r="C211" s="62"/>
      <c r="D211" s="50">
        <f t="shared" si="92"/>
        <v>0</v>
      </c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</row>
    <row r="212" spans="1:16" ht="22.5">
      <c r="A212" s="48" t="s">
        <v>207</v>
      </c>
      <c r="B212" s="64">
        <f>B213</f>
        <v>101525</v>
      </c>
      <c r="C212" s="64">
        <v>101525</v>
      </c>
      <c r="D212" s="50">
        <f t="shared" si="92"/>
        <v>0</v>
      </c>
      <c r="E212" s="55">
        <v>1</v>
      </c>
      <c r="F212" s="55">
        <v>2</v>
      </c>
      <c r="G212" s="55">
        <v>3</v>
      </c>
      <c r="H212" s="55">
        <v>4</v>
      </c>
      <c r="I212" s="55">
        <v>5</v>
      </c>
      <c r="J212" s="55">
        <v>6</v>
      </c>
      <c r="K212" s="55">
        <v>7</v>
      </c>
      <c r="L212" s="55">
        <v>8</v>
      </c>
      <c r="M212" s="55">
        <v>9</v>
      </c>
      <c r="N212" s="55">
        <v>10</v>
      </c>
      <c r="O212" s="55">
        <v>11</v>
      </c>
      <c r="P212" s="55">
        <v>12</v>
      </c>
    </row>
    <row r="213" spans="1:16" ht="11.25">
      <c r="A213" s="53" t="s">
        <v>138</v>
      </c>
      <c r="B213" s="65">
        <f>SUM(E213:P213)</f>
        <v>101525</v>
      </c>
      <c r="C213" s="65">
        <v>101525</v>
      </c>
      <c r="D213" s="50">
        <f t="shared" si="92"/>
        <v>0</v>
      </c>
      <c r="E213" s="55">
        <f aca="true" t="shared" si="95" ref="E213:P213">E214</f>
        <v>7769.9</v>
      </c>
      <c r="F213" s="55">
        <f t="shared" si="95"/>
        <v>8233.9</v>
      </c>
      <c r="G213" s="55">
        <f t="shared" si="95"/>
        <v>8812.7</v>
      </c>
      <c r="H213" s="55">
        <f t="shared" si="95"/>
        <v>6782.7</v>
      </c>
      <c r="I213" s="55">
        <f t="shared" si="95"/>
        <v>8760.8</v>
      </c>
      <c r="J213" s="55">
        <f t="shared" si="95"/>
        <v>8800.8</v>
      </c>
      <c r="K213" s="55">
        <f t="shared" si="95"/>
        <v>10957.8</v>
      </c>
      <c r="L213" s="55">
        <f t="shared" si="95"/>
        <v>6710.8</v>
      </c>
      <c r="M213" s="55">
        <f t="shared" si="95"/>
        <v>9782</v>
      </c>
      <c r="N213" s="55">
        <f t="shared" si="95"/>
        <v>7882.7</v>
      </c>
      <c r="O213" s="55">
        <f t="shared" si="95"/>
        <v>7219.7</v>
      </c>
      <c r="P213" s="55">
        <f t="shared" si="95"/>
        <v>9811.2</v>
      </c>
    </row>
    <row r="214" spans="1:16" ht="11.25">
      <c r="A214" s="53" t="s">
        <v>139</v>
      </c>
      <c r="B214" s="65">
        <f aca="true" t="shared" si="96" ref="B214:B254">SUM(E214:P214)</f>
        <v>101525</v>
      </c>
      <c r="C214" s="65">
        <v>101525</v>
      </c>
      <c r="D214" s="50">
        <f t="shared" si="92"/>
        <v>0</v>
      </c>
      <c r="E214" s="55">
        <f aca="true" t="shared" si="97" ref="E214:P214">E215+E245</f>
        <v>7769.9</v>
      </c>
      <c r="F214" s="55">
        <f t="shared" si="97"/>
        <v>8233.9</v>
      </c>
      <c r="G214" s="55">
        <f t="shared" si="97"/>
        <v>8812.7</v>
      </c>
      <c r="H214" s="55">
        <f t="shared" si="97"/>
        <v>6782.7</v>
      </c>
      <c r="I214" s="55">
        <f t="shared" si="97"/>
        <v>8760.8</v>
      </c>
      <c r="J214" s="55">
        <f t="shared" si="97"/>
        <v>8800.8</v>
      </c>
      <c r="K214" s="55">
        <f t="shared" si="97"/>
        <v>10957.8</v>
      </c>
      <c r="L214" s="55">
        <f t="shared" si="97"/>
        <v>6710.8</v>
      </c>
      <c r="M214" s="55">
        <f t="shared" si="97"/>
        <v>9782</v>
      </c>
      <c r="N214" s="55">
        <f t="shared" si="97"/>
        <v>7882.7</v>
      </c>
      <c r="O214" s="55">
        <f t="shared" si="97"/>
        <v>7219.7</v>
      </c>
      <c r="P214" s="55">
        <f t="shared" si="97"/>
        <v>9811.2</v>
      </c>
    </row>
    <row r="215" spans="1:16" ht="11.25">
      <c r="A215" s="53" t="s">
        <v>140</v>
      </c>
      <c r="B215" s="65">
        <f t="shared" si="96"/>
        <v>101135</v>
      </c>
      <c r="C215" s="65">
        <v>101135</v>
      </c>
      <c r="D215" s="50">
        <f t="shared" si="92"/>
        <v>0</v>
      </c>
      <c r="E215" s="55">
        <f aca="true" t="shared" si="98" ref="E215:P215">E216+E218+E225</f>
        <v>7769.9</v>
      </c>
      <c r="F215" s="55">
        <f t="shared" si="98"/>
        <v>8033.9</v>
      </c>
      <c r="G215" s="55">
        <f t="shared" si="98"/>
        <v>8812.7</v>
      </c>
      <c r="H215" s="55">
        <f t="shared" si="98"/>
        <v>6782.7</v>
      </c>
      <c r="I215" s="55">
        <f t="shared" si="98"/>
        <v>8760.8</v>
      </c>
      <c r="J215" s="55">
        <f t="shared" si="98"/>
        <v>8800.8</v>
      </c>
      <c r="K215" s="55">
        <f t="shared" si="98"/>
        <v>10957.8</v>
      </c>
      <c r="L215" s="55">
        <f t="shared" si="98"/>
        <v>6710.8</v>
      </c>
      <c r="M215" s="55">
        <f t="shared" si="98"/>
        <v>9782</v>
      </c>
      <c r="N215" s="55">
        <f t="shared" si="98"/>
        <v>7882.7</v>
      </c>
      <c r="O215" s="55">
        <f t="shared" si="98"/>
        <v>7029.7</v>
      </c>
      <c r="P215" s="55">
        <f t="shared" si="98"/>
        <v>9811.2</v>
      </c>
    </row>
    <row r="216" spans="1:16" ht="11.25">
      <c r="A216" s="53" t="s">
        <v>141</v>
      </c>
      <c r="B216" s="65">
        <f t="shared" si="96"/>
        <v>63987</v>
      </c>
      <c r="C216" s="65">
        <v>63987</v>
      </c>
      <c r="D216" s="50">
        <f t="shared" si="92"/>
        <v>0</v>
      </c>
      <c r="E216" s="55">
        <f aca="true" t="shared" si="99" ref="E216:P216">E217</f>
        <v>4900</v>
      </c>
      <c r="F216" s="55">
        <f t="shared" si="99"/>
        <v>4900</v>
      </c>
      <c r="G216" s="55">
        <f t="shared" si="99"/>
        <v>4980</v>
      </c>
      <c r="H216" s="55">
        <f t="shared" si="99"/>
        <v>4980</v>
      </c>
      <c r="I216" s="55">
        <f t="shared" si="99"/>
        <v>4980</v>
      </c>
      <c r="J216" s="55">
        <f t="shared" si="99"/>
        <v>4980</v>
      </c>
      <c r="K216" s="55">
        <f t="shared" si="99"/>
        <v>7080</v>
      </c>
      <c r="L216" s="55">
        <f t="shared" si="99"/>
        <v>4980</v>
      </c>
      <c r="M216" s="55">
        <f t="shared" si="99"/>
        <v>4980</v>
      </c>
      <c r="N216" s="55">
        <f t="shared" si="99"/>
        <v>4980</v>
      </c>
      <c r="O216" s="55">
        <f t="shared" si="99"/>
        <v>4980</v>
      </c>
      <c r="P216" s="55">
        <f t="shared" si="99"/>
        <v>7267</v>
      </c>
    </row>
    <row r="217" spans="1:16" ht="11.25">
      <c r="A217" s="53" t="s">
        <v>142</v>
      </c>
      <c r="B217" s="65">
        <f t="shared" si="96"/>
        <v>63987</v>
      </c>
      <c r="C217" s="65">
        <v>63987</v>
      </c>
      <c r="D217" s="50">
        <f t="shared" si="92"/>
        <v>0</v>
      </c>
      <c r="E217" s="55">
        <v>4900</v>
      </c>
      <c r="F217" s="55">
        <v>4900</v>
      </c>
      <c r="G217" s="55">
        <v>4980</v>
      </c>
      <c r="H217" s="55">
        <v>4980</v>
      </c>
      <c r="I217" s="55">
        <v>4980</v>
      </c>
      <c r="J217" s="55">
        <v>4980</v>
      </c>
      <c r="K217" s="55">
        <v>7080</v>
      </c>
      <c r="L217" s="55">
        <v>4980</v>
      </c>
      <c r="M217" s="55">
        <v>4980</v>
      </c>
      <c r="N217" s="55">
        <v>4980</v>
      </c>
      <c r="O217" s="55">
        <v>4980</v>
      </c>
      <c r="P217" s="55">
        <v>7267</v>
      </c>
    </row>
    <row r="218" spans="1:16" ht="22.5">
      <c r="A218" s="57" t="s">
        <v>143</v>
      </c>
      <c r="B218" s="65">
        <f t="shared" si="96"/>
        <v>7037</v>
      </c>
      <c r="C218" s="65">
        <v>7037</v>
      </c>
      <c r="D218" s="50">
        <f t="shared" si="92"/>
        <v>0</v>
      </c>
      <c r="E218" s="55">
        <f aca="true" t="shared" si="100" ref="E218:P218">E219+E224</f>
        <v>559.9000000000001</v>
      </c>
      <c r="F218" s="55">
        <f t="shared" si="100"/>
        <v>563.9000000000001</v>
      </c>
      <c r="G218" s="55">
        <f t="shared" si="100"/>
        <v>572.7</v>
      </c>
      <c r="H218" s="55">
        <f t="shared" si="100"/>
        <v>572.7</v>
      </c>
      <c r="I218" s="55">
        <f t="shared" si="100"/>
        <v>550.8</v>
      </c>
      <c r="J218" s="55">
        <f t="shared" si="100"/>
        <v>550.8</v>
      </c>
      <c r="K218" s="55">
        <f t="shared" si="100"/>
        <v>697.8</v>
      </c>
      <c r="L218" s="55">
        <f t="shared" si="100"/>
        <v>550.8</v>
      </c>
      <c r="M218" s="55">
        <f t="shared" si="100"/>
        <v>572</v>
      </c>
      <c r="N218" s="55">
        <f t="shared" si="100"/>
        <v>572.7</v>
      </c>
      <c r="O218" s="55">
        <f t="shared" si="100"/>
        <v>572.7</v>
      </c>
      <c r="P218" s="55">
        <f t="shared" si="100"/>
        <v>700.2</v>
      </c>
    </row>
    <row r="219" spans="1:16" ht="11.25">
      <c r="A219" s="81" t="s">
        <v>209</v>
      </c>
      <c r="B219" s="65">
        <f t="shared" si="96"/>
        <v>5757</v>
      </c>
      <c r="C219" s="65">
        <v>5757</v>
      </c>
      <c r="D219" s="50">
        <f t="shared" si="92"/>
        <v>0</v>
      </c>
      <c r="E219" s="55">
        <f aca="true" t="shared" si="101" ref="E219:P219">E220+E221+E222+E223</f>
        <v>451.90000000000003</v>
      </c>
      <c r="F219" s="55">
        <f t="shared" si="101"/>
        <v>453.90000000000003</v>
      </c>
      <c r="G219" s="55">
        <f t="shared" si="101"/>
        <v>462.70000000000005</v>
      </c>
      <c r="H219" s="55">
        <f t="shared" si="101"/>
        <v>462.70000000000005</v>
      </c>
      <c r="I219" s="55">
        <f t="shared" si="101"/>
        <v>450.8</v>
      </c>
      <c r="J219" s="55">
        <f t="shared" si="101"/>
        <v>450.8</v>
      </c>
      <c r="K219" s="55">
        <f t="shared" si="101"/>
        <v>597.8</v>
      </c>
      <c r="L219" s="55">
        <f t="shared" si="101"/>
        <v>450.8</v>
      </c>
      <c r="M219" s="55">
        <f t="shared" si="101"/>
        <v>462</v>
      </c>
      <c r="N219" s="55">
        <f t="shared" si="101"/>
        <v>462.70000000000005</v>
      </c>
      <c r="O219" s="55">
        <f t="shared" si="101"/>
        <v>462.70000000000005</v>
      </c>
      <c r="P219" s="55">
        <f t="shared" si="101"/>
        <v>588.2</v>
      </c>
    </row>
    <row r="220" spans="1:16" ht="11.25">
      <c r="A220" s="53" t="s">
        <v>145</v>
      </c>
      <c r="B220" s="65">
        <f t="shared" si="96"/>
        <v>4477.000000000001</v>
      </c>
      <c r="C220" s="65">
        <v>4477</v>
      </c>
      <c r="D220" s="50">
        <f t="shared" si="92"/>
        <v>0</v>
      </c>
      <c r="E220" s="55">
        <v>343</v>
      </c>
      <c r="F220" s="55">
        <v>343</v>
      </c>
      <c r="G220" s="55">
        <f>343+8.8</f>
        <v>351.8</v>
      </c>
      <c r="H220" s="55">
        <f>343+8.8</f>
        <v>351.8</v>
      </c>
      <c r="I220" s="55">
        <f>343+8.8</f>
        <v>351.8</v>
      </c>
      <c r="J220" s="55">
        <f>343+8.8</f>
        <v>351.8</v>
      </c>
      <c r="K220" s="55">
        <f>490+8.8</f>
        <v>498.8</v>
      </c>
      <c r="L220" s="55">
        <f>343+8.8</f>
        <v>351.8</v>
      </c>
      <c r="M220" s="55">
        <f>343+8.8</f>
        <v>351.8</v>
      </c>
      <c r="N220" s="55">
        <f>343+8.8</f>
        <v>351.8</v>
      </c>
      <c r="O220" s="55">
        <f>343+8.8</f>
        <v>351.8</v>
      </c>
      <c r="P220" s="55">
        <f>559-2-79.2</f>
        <v>477.8</v>
      </c>
    </row>
    <row r="221" spans="1:16" ht="11.25">
      <c r="A221" s="53" t="s">
        <v>146</v>
      </c>
      <c r="B221" s="65">
        <f t="shared" si="96"/>
        <v>520</v>
      </c>
      <c r="C221" s="65">
        <v>520</v>
      </c>
      <c r="D221" s="50">
        <f t="shared" si="92"/>
        <v>0</v>
      </c>
      <c r="E221" s="55">
        <v>44.3</v>
      </c>
      <c r="F221" s="55">
        <v>45.1</v>
      </c>
      <c r="G221" s="55">
        <v>45.1</v>
      </c>
      <c r="H221" s="55">
        <v>45.1</v>
      </c>
      <c r="I221" s="55">
        <v>40</v>
      </c>
      <c r="J221" s="55">
        <v>40</v>
      </c>
      <c r="K221" s="55">
        <v>40</v>
      </c>
      <c r="L221" s="55">
        <v>40</v>
      </c>
      <c r="M221" s="55">
        <v>44.4</v>
      </c>
      <c r="N221" s="55">
        <v>45.1</v>
      </c>
      <c r="O221" s="55">
        <v>45.1</v>
      </c>
      <c r="P221" s="55">
        <v>45.8</v>
      </c>
    </row>
    <row r="222" spans="1:16" ht="11.25">
      <c r="A222" s="53" t="s">
        <v>147</v>
      </c>
      <c r="B222" s="65">
        <f t="shared" si="96"/>
        <v>640</v>
      </c>
      <c r="C222" s="65">
        <v>640</v>
      </c>
      <c r="D222" s="50">
        <f t="shared" si="92"/>
        <v>0</v>
      </c>
      <c r="E222" s="55">
        <v>54</v>
      </c>
      <c r="F222" s="55">
        <v>55</v>
      </c>
      <c r="G222" s="55">
        <v>55</v>
      </c>
      <c r="H222" s="55">
        <v>55</v>
      </c>
      <c r="I222" s="55">
        <v>50</v>
      </c>
      <c r="J222" s="55">
        <v>50</v>
      </c>
      <c r="K222" s="55">
        <v>50</v>
      </c>
      <c r="L222" s="55">
        <v>50</v>
      </c>
      <c r="M222" s="55">
        <v>55</v>
      </c>
      <c r="N222" s="55">
        <v>55</v>
      </c>
      <c r="O222" s="55">
        <v>55</v>
      </c>
      <c r="P222" s="55">
        <v>56</v>
      </c>
    </row>
    <row r="223" spans="1:16" ht="11.25">
      <c r="A223" s="53" t="s">
        <v>148</v>
      </c>
      <c r="B223" s="65">
        <f t="shared" si="96"/>
        <v>119.99999999999999</v>
      </c>
      <c r="C223" s="65">
        <v>120</v>
      </c>
      <c r="D223" s="50">
        <f t="shared" si="92"/>
        <v>0</v>
      </c>
      <c r="E223" s="55">
        <v>10.6</v>
      </c>
      <c r="F223" s="55">
        <v>10.8</v>
      </c>
      <c r="G223" s="55">
        <v>10.8</v>
      </c>
      <c r="H223" s="55">
        <v>10.8</v>
      </c>
      <c r="I223" s="55">
        <v>9</v>
      </c>
      <c r="J223" s="55">
        <v>9</v>
      </c>
      <c r="K223" s="55">
        <v>9</v>
      </c>
      <c r="L223" s="55">
        <v>9</v>
      </c>
      <c r="M223" s="55">
        <v>10.8</v>
      </c>
      <c r="N223" s="55">
        <v>10.8</v>
      </c>
      <c r="O223" s="55">
        <v>10.8</v>
      </c>
      <c r="P223" s="55">
        <v>8.6</v>
      </c>
    </row>
    <row r="224" spans="1:16" ht="11.25">
      <c r="A224" s="53" t="s">
        <v>149</v>
      </c>
      <c r="B224" s="65">
        <f t="shared" si="96"/>
        <v>1280</v>
      </c>
      <c r="C224" s="65">
        <v>1280</v>
      </c>
      <c r="D224" s="50">
        <f t="shared" si="92"/>
        <v>0</v>
      </c>
      <c r="E224" s="55">
        <v>108</v>
      </c>
      <c r="F224" s="55">
        <v>110</v>
      </c>
      <c r="G224" s="55">
        <v>110</v>
      </c>
      <c r="H224" s="55">
        <v>110</v>
      </c>
      <c r="I224" s="55">
        <v>100</v>
      </c>
      <c r="J224" s="55">
        <v>100</v>
      </c>
      <c r="K224" s="55">
        <v>100</v>
      </c>
      <c r="L224" s="55">
        <v>100</v>
      </c>
      <c r="M224" s="55">
        <v>110</v>
      </c>
      <c r="N224" s="55">
        <v>110</v>
      </c>
      <c r="O224" s="55">
        <v>110</v>
      </c>
      <c r="P224" s="55">
        <v>112</v>
      </c>
    </row>
    <row r="225" spans="1:16" ht="11.25">
      <c r="A225" s="53" t="s">
        <v>150</v>
      </c>
      <c r="B225" s="65">
        <f t="shared" si="96"/>
        <v>30111</v>
      </c>
      <c r="C225" s="65">
        <v>30111</v>
      </c>
      <c r="D225" s="50">
        <f t="shared" si="92"/>
        <v>0</v>
      </c>
      <c r="E225" s="55">
        <f>+E226+E229+E230+E232+E233+E236+E238+E239+E240</f>
        <v>2310</v>
      </c>
      <c r="F225" s="55">
        <f aca="true" t="shared" si="102" ref="F225:P225">+F226+F229+F230+F232+F233+F236+F238+F239+F240</f>
        <v>2570</v>
      </c>
      <c r="G225" s="55">
        <f t="shared" si="102"/>
        <v>3260</v>
      </c>
      <c r="H225" s="55">
        <f t="shared" si="102"/>
        <v>1230</v>
      </c>
      <c r="I225" s="55">
        <f t="shared" si="102"/>
        <v>3230</v>
      </c>
      <c r="J225" s="55">
        <f t="shared" si="102"/>
        <v>3270</v>
      </c>
      <c r="K225" s="55">
        <f t="shared" si="102"/>
        <v>3180</v>
      </c>
      <c r="L225" s="55">
        <f t="shared" si="102"/>
        <v>1180</v>
      </c>
      <c r="M225" s="55">
        <f t="shared" si="102"/>
        <v>4230</v>
      </c>
      <c r="N225" s="55">
        <f t="shared" si="102"/>
        <v>2330</v>
      </c>
      <c r="O225" s="55">
        <f t="shared" si="102"/>
        <v>1477</v>
      </c>
      <c r="P225" s="55">
        <f t="shared" si="102"/>
        <v>1844</v>
      </c>
    </row>
    <row r="226" spans="1:16" ht="11.25">
      <c r="A226" s="53" t="s">
        <v>151</v>
      </c>
      <c r="B226" s="65">
        <f t="shared" si="96"/>
        <v>464</v>
      </c>
      <c r="C226" s="65">
        <v>464</v>
      </c>
      <c r="D226" s="50">
        <f t="shared" si="92"/>
        <v>0</v>
      </c>
      <c r="E226" s="55">
        <v>60</v>
      </c>
      <c r="F226" s="55">
        <v>60</v>
      </c>
      <c r="G226" s="55">
        <v>60</v>
      </c>
      <c r="H226" s="55">
        <v>30</v>
      </c>
      <c r="I226" s="55">
        <v>30</v>
      </c>
      <c r="J226" s="55">
        <v>30</v>
      </c>
      <c r="K226" s="55">
        <v>30</v>
      </c>
      <c r="L226" s="55">
        <v>30</v>
      </c>
      <c r="M226" s="55">
        <v>30</v>
      </c>
      <c r="N226" s="55">
        <v>30</v>
      </c>
      <c r="O226" s="55">
        <v>30</v>
      </c>
      <c r="P226" s="55">
        <v>44</v>
      </c>
    </row>
    <row r="227" spans="1:16" ht="11.25">
      <c r="A227" s="53" t="s">
        <v>152</v>
      </c>
      <c r="B227" s="65">
        <f t="shared" si="96"/>
        <v>0</v>
      </c>
      <c r="C227" s="65"/>
      <c r="D227" s="50">
        <f t="shared" si="92"/>
        <v>0</v>
      </c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</row>
    <row r="228" spans="1:16" ht="11.25">
      <c r="A228" s="53" t="s">
        <v>153</v>
      </c>
      <c r="B228" s="65">
        <f t="shared" si="96"/>
        <v>0</v>
      </c>
      <c r="C228" s="65"/>
      <c r="D228" s="50">
        <f t="shared" si="92"/>
        <v>0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</row>
    <row r="229" spans="1:16" ht="11.25">
      <c r="A229" s="53" t="s">
        <v>154</v>
      </c>
      <c r="B229" s="65">
        <f t="shared" si="96"/>
        <v>600</v>
      </c>
      <c r="C229" s="65">
        <v>600</v>
      </c>
      <c r="D229" s="50">
        <f t="shared" si="92"/>
        <v>0</v>
      </c>
      <c r="E229" s="55">
        <v>50</v>
      </c>
      <c r="F229" s="55">
        <v>50</v>
      </c>
      <c r="G229" s="55">
        <v>50</v>
      </c>
      <c r="H229" s="55">
        <v>50</v>
      </c>
      <c r="I229" s="55">
        <v>50</v>
      </c>
      <c r="J229" s="55">
        <v>50</v>
      </c>
      <c r="K229" s="55">
        <v>50</v>
      </c>
      <c r="L229" s="55">
        <v>50</v>
      </c>
      <c r="M229" s="55">
        <v>50</v>
      </c>
      <c r="N229" s="55">
        <v>50</v>
      </c>
      <c r="O229" s="55">
        <v>50</v>
      </c>
      <c r="P229" s="55">
        <v>50</v>
      </c>
    </row>
    <row r="230" spans="1:16" ht="11.25">
      <c r="A230" s="53" t="s">
        <v>155</v>
      </c>
      <c r="B230" s="65">
        <f t="shared" si="96"/>
        <v>500</v>
      </c>
      <c r="C230" s="65">
        <v>500</v>
      </c>
      <c r="D230" s="50">
        <f t="shared" si="92"/>
        <v>0</v>
      </c>
      <c r="E230" s="55">
        <v>50</v>
      </c>
      <c r="F230" s="55">
        <v>50</v>
      </c>
      <c r="G230" s="55">
        <v>50</v>
      </c>
      <c r="H230" s="55">
        <v>50</v>
      </c>
      <c r="I230" s="55">
        <v>50</v>
      </c>
      <c r="J230" s="55">
        <v>50</v>
      </c>
      <c r="K230" s="55"/>
      <c r="L230" s="55"/>
      <c r="M230" s="55">
        <v>50</v>
      </c>
      <c r="N230" s="55">
        <v>50</v>
      </c>
      <c r="O230" s="55">
        <v>50</v>
      </c>
      <c r="P230" s="55">
        <v>50</v>
      </c>
    </row>
    <row r="231" spans="1:16" ht="11.25">
      <c r="A231" s="53" t="s">
        <v>156</v>
      </c>
      <c r="B231" s="65">
        <f t="shared" si="96"/>
        <v>0</v>
      </c>
      <c r="C231" s="65"/>
      <c r="D231" s="50">
        <f t="shared" si="92"/>
        <v>0</v>
      </c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</row>
    <row r="232" spans="1:16" ht="11.25">
      <c r="A232" s="53" t="s">
        <v>157</v>
      </c>
      <c r="B232" s="65">
        <f t="shared" si="96"/>
        <v>100</v>
      </c>
      <c r="C232" s="65">
        <v>100</v>
      </c>
      <c r="D232" s="50">
        <f t="shared" si="92"/>
        <v>0</v>
      </c>
      <c r="E232" s="55">
        <v>50</v>
      </c>
      <c r="F232" s="55"/>
      <c r="G232" s="55"/>
      <c r="H232" s="55"/>
      <c r="I232" s="55"/>
      <c r="J232" s="55"/>
      <c r="K232" s="55"/>
      <c r="L232" s="55"/>
      <c r="M232" s="55"/>
      <c r="N232" s="55"/>
      <c r="O232" s="55">
        <v>50</v>
      </c>
      <c r="P232" s="55"/>
    </row>
    <row r="233" spans="1:16" ht="11.25">
      <c r="A233" s="53" t="s">
        <v>158</v>
      </c>
      <c r="B233" s="65">
        <f t="shared" si="96"/>
        <v>60</v>
      </c>
      <c r="C233" s="65">
        <v>60</v>
      </c>
      <c r="D233" s="50">
        <f t="shared" si="92"/>
        <v>0</v>
      </c>
      <c r="E233" s="55"/>
      <c r="F233" s="55">
        <v>60</v>
      </c>
      <c r="G233" s="55"/>
      <c r="H233" s="55"/>
      <c r="I233" s="55"/>
      <c r="J233" s="55"/>
      <c r="K233" s="55"/>
      <c r="L233" s="55"/>
      <c r="M233" s="55"/>
      <c r="N233" s="55"/>
      <c r="O233" s="55"/>
      <c r="P233" s="55"/>
    </row>
    <row r="234" spans="1:16" ht="11.25">
      <c r="A234" s="53" t="s">
        <v>159</v>
      </c>
      <c r="B234" s="65">
        <f t="shared" si="96"/>
        <v>0</v>
      </c>
      <c r="C234" s="65"/>
      <c r="D234" s="50">
        <f t="shared" si="92"/>
        <v>0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</row>
    <row r="235" spans="1:16" ht="11.25">
      <c r="A235" s="53" t="s">
        <v>160</v>
      </c>
      <c r="B235" s="65">
        <f t="shared" si="96"/>
        <v>0</v>
      </c>
      <c r="C235" s="65"/>
      <c r="D235" s="50">
        <f t="shared" si="92"/>
        <v>0</v>
      </c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</row>
    <row r="236" spans="1:16" ht="11.25">
      <c r="A236" s="53" t="s">
        <v>161</v>
      </c>
      <c r="B236" s="65">
        <f t="shared" si="96"/>
        <v>147</v>
      </c>
      <c r="C236" s="65">
        <v>147</v>
      </c>
      <c r="D236" s="50">
        <f t="shared" si="92"/>
        <v>0</v>
      </c>
      <c r="E236" s="55"/>
      <c r="F236" s="55">
        <v>40</v>
      </c>
      <c r="G236" s="55"/>
      <c r="H236" s="55"/>
      <c r="I236" s="55"/>
      <c r="J236" s="55">
        <v>40</v>
      </c>
      <c r="K236" s="55"/>
      <c r="L236" s="55"/>
      <c r="M236" s="55"/>
      <c r="N236" s="55"/>
      <c r="O236" s="55">
        <v>67</v>
      </c>
      <c r="P236" s="55"/>
    </row>
    <row r="237" spans="1:16" ht="11.25">
      <c r="A237" s="53" t="s">
        <v>162</v>
      </c>
      <c r="B237" s="65">
        <f t="shared" si="96"/>
        <v>0</v>
      </c>
      <c r="C237" s="65"/>
      <c r="D237" s="50">
        <f t="shared" si="92"/>
        <v>0</v>
      </c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</row>
    <row r="238" spans="1:16" ht="11.25">
      <c r="A238" s="53" t="s">
        <v>163</v>
      </c>
      <c r="B238" s="65">
        <f t="shared" si="96"/>
        <v>26600</v>
      </c>
      <c r="C238" s="65">
        <v>26600</v>
      </c>
      <c r="D238" s="50">
        <f t="shared" si="92"/>
        <v>0</v>
      </c>
      <c r="E238" s="55">
        <v>2000</v>
      </c>
      <c r="F238" s="55">
        <v>2000</v>
      </c>
      <c r="G238" s="55">
        <v>3000</v>
      </c>
      <c r="H238" s="55">
        <v>1000</v>
      </c>
      <c r="I238" s="55">
        <v>3000</v>
      </c>
      <c r="J238" s="55">
        <v>3000</v>
      </c>
      <c r="K238" s="55">
        <v>3000</v>
      </c>
      <c r="L238" s="55">
        <v>1000</v>
      </c>
      <c r="M238" s="55">
        <v>4000</v>
      </c>
      <c r="N238" s="55">
        <v>2000</v>
      </c>
      <c r="O238" s="55">
        <v>1000</v>
      </c>
      <c r="P238" s="55">
        <v>1600</v>
      </c>
    </row>
    <row r="239" spans="1:16" ht="11.25">
      <c r="A239" s="53" t="s">
        <v>164</v>
      </c>
      <c r="B239" s="65">
        <f t="shared" si="96"/>
        <v>1310</v>
      </c>
      <c r="C239" s="65">
        <v>1310</v>
      </c>
      <c r="D239" s="50">
        <f t="shared" si="92"/>
        <v>0</v>
      </c>
      <c r="E239" s="55">
        <v>100</v>
      </c>
      <c r="F239" s="55">
        <v>210</v>
      </c>
      <c r="G239" s="55">
        <v>100</v>
      </c>
      <c r="H239" s="55">
        <v>100</v>
      </c>
      <c r="I239" s="55">
        <v>100</v>
      </c>
      <c r="J239" s="55">
        <v>100</v>
      </c>
      <c r="K239" s="55">
        <v>100</v>
      </c>
      <c r="L239" s="55">
        <v>100</v>
      </c>
      <c r="M239" s="55">
        <v>100</v>
      </c>
      <c r="N239" s="55">
        <v>100</v>
      </c>
      <c r="O239" s="55">
        <v>100</v>
      </c>
      <c r="P239" s="55">
        <v>100</v>
      </c>
    </row>
    <row r="240" spans="1:16" ht="21" customHeight="1">
      <c r="A240" s="57" t="s">
        <v>165</v>
      </c>
      <c r="B240" s="65">
        <f t="shared" si="96"/>
        <v>330</v>
      </c>
      <c r="C240" s="65">
        <v>330</v>
      </c>
      <c r="D240" s="50">
        <f t="shared" si="92"/>
        <v>0</v>
      </c>
      <c r="E240" s="55">
        <f aca="true" t="shared" si="103" ref="E240:P240">E241+E242+E243</f>
        <v>0</v>
      </c>
      <c r="F240" s="55">
        <f t="shared" si="103"/>
        <v>100</v>
      </c>
      <c r="G240" s="55">
        <f t="shared" si="103"/>
        <v>0</v>
      </c>
      <c r="H240" s="55">
        <f t="shared" si="103"/>
        <v>0</v>
      </c>
      <c r="I240" s="55">
        <f t="shared" si="103"/>
        <v>0</v>
      </c>
      <c r="J240" s="55">
        <f t="shared" si="103"/>
        <v>0</v>
      </c>
      <c r="K240" s="55">
        <f t="shared" si="103"/>
        <v>0</v>
      </c>
      <c r="L240" s="55">
        <f t="shared" si="103"/>
        <v>0</v>
      </c>
      <c r="M240" s="55">
        <f t="shared" si="103"/>
        <v>0</v>
      </c>
      <c r="N240" s="55">
        <f t="shared" si="103"/>
        <v>100</v>
      </c>
      <c r="O240" s="55">
        <f t="shared" si="103"/>
        <v>130</v>
      </c>
      <c r="P240" s="55">
        <f t="shared" si="103"/>
        <v>0</v>
      </c>
    </row>
    <row r="241" spans="1:16" ht="22.5">
      <c r="A241" s="57" t="s">
        <v>204</v>
      </c>
      <c r="B241" s="65">
        <f t="shared" si="96"/>
        <v>0</v>
      </c>
      <c r="C241" s="65"/>
      <c r="D241" s="50">
        <f t="shared" si="92"/>
        <v>0</v>
      </c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</row>
    <row r="242" spans="1:16" ht="22.5">
      <c r="A242" s="57" t="s">
        <v>205</v>
      </c>
      <c r="B242" s="65">
        <f t="shared" si="96"/>
        <v>330</v>
      </c>
      <c r="C242" s="65">
        <v>330</v>
      </c>
      <c r="D242" s="50">
        <f t="shared" si="92"/>
        <v>0</v>
      </c>
      <c r="E242" s="55"/>
      <c r="F242" s="55">
        <v>100</v>
      </c>
      <c r="G242" s="55"/>
      <c r="H242" s="55"/>
      <c r="I242" s="55"/>
      <c r="J242" s="55"/>
      <c r="K242" s="55"/>
      <c r="L242" s="55"/>
      <c r="M242" s="55"/>
      <c r="N242" s="55">
        <v>100</v>
      </c>
      <c r="O242" s="55">
        <v>130</v>
      </c>
      <c r="P242" s="55"/>
    </row>
    <row r="243" spans="1:16" ht="22.5">
      <c r="A243" s="57" t="s">
        <v>206</v>
      </c>
      <c r="B243" s="65">
        <f t="shared" si="96"/>
        <v>0</v>
      </c>
      <c r="C243" s="65"/>
      <c r="D243" s="50">
        <f t="shared" si="92"/>
        <v>0</v>
      </c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</row>
    <row r="244" spans="1:16" ht="11.25">
      <c r="A244" s="81" t="s">
        <v>208</v>
      </c>
      <c r="B244" s="65">
        <f t="shared" si="96"/>
        <v>0</v>
      </c>
      <c r="C244" s="65"/>
      <c r="D244" s="50">
        <f t="shared" si="92"/>
        <v>0</v>
      </c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</row>
    <row r="245" spans="1:16" ht="11.25">
      <c r="A245" s="53" t="s">
        <v>170</v>
      </c>
      <c r="B245" s="65">
        <f t="shared" si="96"/>
        <v>390</v>
      </c>
      <c r="C245" s="65">
        <v>390</v>
      </c>
      <c r="D245" s="50">
        <f t="shared" si="92"/>
        <v>0</v>
      </c>
      <c r="E245" s="55">
        <f aca="true" t="shared" si="104" ref="E245:P245">E246+E249</f>
        <v>0</v>
      </c>
      <c r="F245" s="55">
        <f t="shared" si="104"/>
        <v>200</v>
      </c>
      <c r="G245" s="55">
        <f t="shared" si="104"/>
        <v>0</v>
      </c>
      <c r="H245" s="55">
        <f t="shared" si="104"/>
        <v>0</v>
      </c>
      <c r="I245" s="55">
        <f t="shared" si="104"/>
        <v>0</v>
      </c>
      <c r="J245" s="55">
        <f t="shared" si="104"/>
        <v>0</v>
      </c>
      <c r="K245" s="55">
        <f t="shared" si="104"/>
        <v>0</v>
      </c>
      <c r="L245" s="55">
        <f t="shared" si="104"/>
        <v>0</v>
      </c>
      <c r="M245" s="55">
        <f t="shared" si="104"/>
        <v>0</v>
      </c>
      <c r="N245" s="55">
        <f t="shared" si="104"/>
        <v>0</v>
      </c>
      <c r="O245" s="55">
        <f t="shared" si="104"/>
        <v>190</v>
      </c>
      <c r="P245" s="55">
        <f t="shared" si="104"/>
        <v>0</v>
      </c>
    </row>
    <row r="246" spans="1:16" ht="11.25">
      <c r="A246" s="53" t="s">
        <v>171</v>
      </c>
      <c r="B246" s="65">
        <f t="shared" si="96"/>
        <v>390</v>
      </c>
      <c r="C246" s="65">
        <v>390</v>
      </c>
      <c r="D246" s="50">
        <f t="shared" si="92"/>
        <v>0</v>
      </c>
      <c r="E246" s="55">
        <f aca="true" t="shared" si="105" ref="E246:P247">E247</f>
        <v>0</v>
      </c>
      <c r="F246" s="55">
        <f t="shared" si="105"/>
        <v>200</v>
      </c>
      <c r="G246" s="55">
        <f t="shared" si="105"/>
        <v>0</v>
      </c>
      <c r="H246" s="55">
        <f t="shared" si="105"/>
        <v>0</v>
      </c>
      <c r="I246" s="55">
        <f t="shared" si="105"/>
        <v>0</v>
      </c>
      <c r="J246" s="55">
        <f t="shared" si="105"/>
        <v>0</v>
      </c>
      <c r="K246" s="55">
        <f t="shared" si="105"/>
        <v>0</v>
      </c>
      <c r="L246" s="55">
        <f t="shared" si="105"/>
        <v>0</v>
      </c>
      <c r="M246" s="55">
        <f t="shared" si="105"/>
        <v>0</v>
      </c>
      <c r="N246" s="55">
        <f t="shared" si="105"/>
        <v>0</v>
      </c>
      <c r="O246" s="55">
        <f t="shared" si="105"/>
        <v>190</v>
      </c>
      <c r="P246" s="55">
        <f t="shared" si="105"/>
        <v>0</v>
      </c>
    </row>
    <row r="247" spans="1:16" ht="22.5">
      <c r="A247" s="57" t="s">
        <v>172</v>
      </c>
      <c r="B247" s="65">
        <f t="shared" si="96"/>
        <v>390</v>
      </c>
      <c r="C247" s="65">
        <v>390</v>
      </c>
      <c r="D247" s="50">
        <f t="shared" si="92"/>
        <v>0</v>
      </c>
      <c r="E247" s="55">
        <f t="shared" si="105"/>
        <v>0</v>
      </c>
      <c r="F247" s="55">
        <f t="shared" si="105"/>
        <v>200</v>
      </c>
      <c r="G247" s="55">
        <f t="shared" si="105"/>
        <v>0</v>
      </c>
      <c r="H247" s="55">
        <f t="shared" si="105"/>
        <v>0</v>
      </c>
      <c r="I247" s="55">
        <f t="shared" si="105"/>
        <v>0</v>
      </c>
      <c r="J247" s="55">
        <f t="shared" si="105"/>
        <v>0</v>
      </c>
      <c r="K247" s="55">
        <f t="shared" si="105"/>
        <v>0</v>
      </c>
      <c r="L247" s="55">
        <f t="shared" si="105"/>
        <v>0</v>
      </c>
      <c r="M247" s="55">
        <f t="shared" si="105"/>
        <v>0</v>
      </c>
      <c r="N247" s="55">
        <f t="shared" si="105"/>
        <v>0</v>
      </c>
      <c r="O247" s="55">
        <f t="shared" si="105"/>
        <v>190</v>
      </c>
      <c r="P247" s="55">
        <f t="shared" si="105"/>
        <v>0</v>
      </c>
    </row>
    <row r="248" spans="1:16" ht="11.25">
      <c r="A248" s="53" t="s">
        <v>173</v>
      </c>
      <c r="B248" s="65">
        <f t="shared" si="96"/>
        <v>390</v>
      </c>
      <c r="C248" s="65">
        <v>390</v>
      </c>
      <c r="D248" s="50">
        <f t="shared" si="92"/>
        <v>0</v>
      </c>
      <c r="E248" s="55"/>
      <c r="F248" s="55">
        <v>200</v>
      </c>
      <c r="G248" s="55"/>
      <c r="H248" s="55"/>
      <c r="I248" s="55"/>
      <c r="J248" s="55"/>
      <c r="K248" s="55"/>
      <c r="L248" s="55"/>
      <c r="M248" s="55"/>
      <c r="N248" s="55"/>
      <c r="O248" s="55">
        <v>190</v>
      </c>
      <c r="P248" s="55"/>
    </row>
    <row r="249" spans="1:16" ht="11.25">
      <c r="A249" s="53" t="s">
        <v>174</v>
      </c>
      <c r="B249" s="65">
        <f t="shared" si="96"/>
        <v>0</v>
      </c>
      <c r="C249" s="65">
        <v>0</v>
      </c>
      <c r="D249" s="50">
        <f t="shared" si="92"/>
        <v>0</v>
      </c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</row>
    <row r="250" spans="1:16" ht="11.25">
      <c r="A250" s="53" t="s">
        <v>175</v>
      </c>
      <c r="B250" s="65">
        <f t="shared" si="96"/>
        <v>0</v>
      </c>
      <c r="C250" s="65"/>
      <c r="D250" s="50">
        <f t="shared" si="92"/>
        <v>0</v>
      </c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</row>
    <row r="251" spans="1:16" ht="11.25">
      <c r="A251" s="53" t="s">
        <v>176</v>
      </c>
      <c r="B251" s="65">
        <f t="shared" si="96"/>
        <v>0</v>
      </c>
      <c r="C251" s="65"/>
      <c r="D251" s="50">
        <f t="shared" si="92"/>
        <v>0</v>
      </c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</row>
    <row r="252" spans="1:16" ht="11.25">
      <c r="A252" s="53" t="s">
        <v>177</v>
      </c>
      <c r="B252" s="65">
        <f t="shared" si="96"/>
        <v>101525</v>
      </c>
      <c r="C252" s="65">
        <v>101525</v>
      </c>
      <c r="D252" s="50">
        <f t="shared" si="92"/>
        <v>0</v>
      </c>
      <c r="E252" s="55">
        <f aca="true" t="shared" si="106" ref="E252:P252">E214</f>
        <v>7769.9</v>
      </c>
      <c r="F252" s="55">
        <f t="shared" si="106"/>
        <v>8233.9</v>
      </c>
      <c r="G252" s="55">
        <f t="shared" si="106"/>
        <v>8812.7</v>
      </c>
      <c r="H252" s="55">
        <f t="shared" si="106"/>
        <v>6782.7</v>
      </c>
      <c r="I252" s="55">
        <f t="shared" si="106"/>
        <v>8760.8</v>
      </c>
      <c r="J252" s="55">
        <f t="shared" si="106"/>
        <v>8800.8</v>
      </c>
      <c r="K252" s="55">
        <f t="shared" si="106"/>
        <v>10957.8</v>
      </c>
      <c r="L252" s="55">
        <f t="shared" si="106"/>
        <v>6710.8</v>
      </c>
      <c r="M252" s="55">
        <f t="shared" si="106"/>
        <v>9782</v>
      </c>
      <c r="N252" s="55">
        <f t="shared" si="106"/>
        <v>7882.7</v>
      </c>
      <c r="O252" s="55">
        <f t="shared" si="106"/>
        <v>7219.7</v>
      </c>
      <c r="P252" s="55">
        <f t="shared" si="106"/>
        <v>9811.2</v>
      </c>
    </row>
    <row r="253" spans="1:16" ht="22.5">
      <c r="A253" s="57" t="s">
        <v>178</v>
      </c>
      <c r="B253" s="65">
        <f t="shared" si="96"/>
        <v>2000</v>
      </c>
      <c r="C253" s="65">
        <v>2000</v>
      </c>
      <c r="D253" s="50">
        <f t="shared" si="92"/>
        <v>0</v>
      </c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>
        <v>2000</v>
      </c>
    </row>
    <row r="254" spans="1:16" ht="22.5">
      <c r="A254" s="57" t="s">
        <v>179</v>
      </c>
      <c r="B254" s="65">
        <f t="shared" si="96"/>
        <v>99525</v>
      </c>
      <c r="C254" s="65">
        <v>99525</v>
      </c>
      <c r="D254" s="50">
        <f t="shared" si="92"/>
        <v>0</v>
      </c>
      <c r="E254" s="55">
        <f aca="true" t="shared" si="107" ref="E254:P254">E252-E253</f>
        <v>7769.9</v>
      </c>
      <c r="F254" s="55">
        <f t="shared" si="107"/>
        <v>8233.9</v>
      </c>
      <c r="G254" s="55">
        <f t="shared" si="107"/>
        <v>8812.7</v>
      </c>
      <c r="H254" s="55">
        <f t="shared" si="107"/>
        <v>6782.7</v>
      </c>
      <c r="I254" s="55">
        <f t="shared" si="107"/>
        <v>8760.8</v>
      </c>
      <c r="J254" s="55">
        <f t="shared" si="107"/>
        <v>8800.8</v>
      </c>
      <c r="K254" s="55">
        <f t="shared" si="107"/>
        <v>10957.8</v>
      </c>
      <c r="L254" s="55">
        <f t="shared" si="107"/>
        <v>6710.8</v>
      </c>
      <c r="M254" s="55">
        <f t="shared" si="107"/>
        <v>9782</v>
      </c>
      <c r="N254" s="55">
        <f t="shared" si="107"/>
        <v>7882.7</v>
      </c>
      <c r="O254" s="55">
        <f t="shared" si="107"/>
        <v>7219.7</v>
      </c>
      <c r="P254" s="55">
        <f t="shared" si="107"/>
        <v>7811.200000000001</v>
      </c>
    </row>
    <row r="255" spans="1:16" ht="11.25">
      <c r="A255" s="53" t="s">
        <v>180</v>
      </c>
      <c r="B255" s="65"/>
      <c r="C255" s="65"/>
      <c r="D255" s="50">
        <f t="shared" si="92"/>
        <v>0</v>
      </c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</row>
    <row r="256" spans="1:16" ht="11.25">
      <c r="A256" s="53" t="s">
        <v>181</v>
      </c>
      <c r="B256" s="65"/>
      <c r="C256" s="65"/>
      <c r="D256" s="50">
        <f t="shared" si="92"/>
        <v>0</v>
      </c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</row>
    <row r="257" spans="1:16" ht="11.25">
      <c r="A257" s="53" t="s">
        <v>182</v>
      </c>
      <c r="B257" s="65"/>
      <c r="C257" s="65"/>
      <c r="D257" s="50">
        <f t="shared" si="92"/>
        <v>0</v>
      </c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</row>
    <row r="258" spans="1:16" ht="11.25">
      <c r="A258" s="53" t="s">
        <v>183</v>
      </c>
      <c r="B258" s="65"/>
      <c r="C258" s="65"/>
      <c r="D258" s="50">
        <f t="shared" si="92"/>
        <v>0</v>
      </c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</row>
    <row r="259" spans="1:16" ht="11.25">
      <c r="A259" s="53" t="s">
        <v>184</v>
      </c>
      <c r="B259" s="65"/>
      <c r="C259" s="65"/>
      <c r="D259" s="50">
        <f t="shared" si="92"/>
        <v>0</v>
      </c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</row>
    <row r="260" spans="1:16" ht="11.25">
      <c r="A260" s="53" t="s">
        <v>185</v>
      </c>
      <c r="B260" s="65"/>
      <c r="C260" s="65"/>
      <c r="D260" s="50">
        <f t="shared" si="92"/>
        <v>0</v>
      </c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</row>
    <row r="261" spans="1:16" ht="11.25">
      <c r="A261" s="53" t="s">
        <v>185</v>
      </c>
      <c r="B261" s="65"/>
      <c r="C261" s="65"/>
      <c r="D261" s="50">
        <f t="shared" si="92"/>
        <v>0</v>
      </c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</row>
    <row r="262" spans="1:16" ht="11.25">
      <c r="A262" s="61" t="s">
        <v>190</v>
      </c>
      <c r="B262" s="62"/>
      <c r="C262" s="62"/>
      <c r="D262" s="50">
        <f aca="true" t="shared" si="108" ref="D262:D325">+C262-B262</f>
        <v>0</v>
      </c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</row>
    <row r="263" spans="1:16" ht="22.5">
      <c r="A263" s="48" t="s">
        <v>207</v>
      </c>
      <c r="B263" s="64">
        <f>B264</f>
        <v>212688.19999999998</v>
      </c>
      <c r="C263" s="64">
        <v>212688.2</v>
      </c>
      <c r="D263" s="50">
        <f t="shared" si="108"/>
        <v>0</v>
      </c>
      <c r="E263" s="51">
        <v>1</v>
      </c>
      <c r="F263" s="51">
        <v>2</v>
      </c>
      <c r="G263" s="51">
        <v>3</v>
      </c>
      <c r="H263" s="51">
        <v>4</v>
      </c>
      <c r="I263" s="51">
        <v>5</v>
      </c>
      <c r="J263" s="51">
        <v>6</v>
      </c>
      <c r="K263" s="51">
        <v>7</v>
      </c>
      <c r="L263" s="51">
        <v>8</v>
      </c>
      <c r="M263" s="51">
        <v>9</v>
      </c>
      <c r="N263" s="51">
        <v>10</v>
      </c>
      <c r="O263" s="51">
        <v>11</v>
      </c>
      <c r="P263" s="51">
        <v>12</v>
      </c>
    </row>
    <row r="264" spans="1:16" ht="11.25">
      <c r="A264" s="53" t="s">
        <v>138</v>
      </c>
      <c r="B264" s="65">
        <f>SUM(E264:P264)</f>
        <v>212688.19999999998</v>
      </c>
      <c r="C264" s="65">
        <v>212688.2</v>
      </c>
      <c r="D264" s="50">
        <f t="shared" si="108"/>
        <v>0</v>
      </c>
      <c r="E264" s="55">
        <f aca="true" t="shared" si="109" ref="E264:P264">E265</f>
        <v>17946</v>
      </c>
      <c r="F264" s="55">
        <f t="shared" si="109"/>
        <v>17245</v>
      </c>
      <c r="G264" s="55">
        <f t="shared" si="109"/>
        <v>18212.8</v>
      </c>
      <c r="H264" s="55">
        <f t="shared" si="109"/>
        <v>19053</v>
      </c>
      <c r="I264" s="55">
        <f t="shared" si="109"/>
        <v>15068.9</v>
      </c>
      <c r="J264" s="55">
        <f t="shared" si="109"/>
        <v>13131.4</v>
      </c>
      <c r="K264" s="55">
        <f t="shared" si="109"/>
        <v>14261.4</v>
      </c>
      <c r="L264" s="55">
        <f t="shared" si="109"/>
        <v>15161.4</v>
      </c>
      <c r="M264" s="55">
        <f t="shared" si="109"/>
        <v>9752.9</v>
      </c>
      <c r="N264" s="55">
        <f t="shared" si="109"/>
        <v>20721.4</v>
      </c>
      <c r="O264" s="55">
        <f t="shared" si="109"/>
        <v>19801.4</v>
      </c>
      <c r="P264" s="55">
        <f t="shared" si="109"/>
        <v>32332.6</v>
      </c>
    </row>
    <row r="265" spans="1:16" ht="11.25">
      <c r="A265" s="53" t="s">
        <v>139</v>
      </c>
      <c r="B265" s="65">
        <f aca="true" t="shared" si="110" ref="B265:B305">SUM(E265:P265)</f>
        <v>212688.19999999998</v>
      </c>
      <c r="C265" s="65">
        <v>212688.2</v>
      </c>
      <c r="D265" s="50">
        <f t="shared" si="108"/>
        <v>0</v>
      </c>
      <c r="E265" s="55">
        <f aca="true" t="shared" si="111" ref="E265:P265">E266+E296</f>
        <v>17946</v>
      </c>
      <c r="F265" s="55">
        <f t="shared" si="111"/>
        <v>17245</v>
      </c>
      <c r="G265" s="55">
        <f t="shared" si="111"/>
        <v>18212.8</v>
      </c>
      <c r="H265" s="55">
        <f t="shared" si="111"/>
        <v>19053</v>
      </c>
      <c r="I265" s="55">
        <f t="shared" si="111"/>
        <v>15068.9</v>
      </c>
      <c r="J265" s="55">
        <f t="shared" si="111"/>
        <v>13131.4</v>
      </c>
      <c r="K265" s="55">
        <f t="shared" si="111"/>
        <v>14261.4</v>
      </c>
      <c r="L265" s="55">
        <f t="shared" si="111"/>
        <v>15161.4</v>
      </c>
      <c r="M265" s="55">
        <f t="shared" si="111"/>
        <v>9752.9</v>
      </c>
      <c r="N265" s="55">
        <f t="shared" si="111"/>
        <v>20721.4</v>
      </c>
      <c r="O265" s="55">
        <f t="shared" si="111"/>
        <v>19801.4</v>
      </c>
      <c r="P265" s="55">
        <f t="shared" si="111"/>
        <v>32332.6</v>
      </c>
    </row>
    <row r="266" spans="1:16" ht="11.25">
      <c r="A266" s="53" t="s">
        <v>140</v>
      </c>
      <c r="B266" s="65">
        <f t="shared" si="110"/>
        <v>212298.19999999998</v>
      </c>
      <c r="C266" s="65">
        <v>212298.2</v>
      </c>
      <c r="D266" s="50">
        <f t="shared" si="108"/>
        <v>0</v>
      </c>
      <c r="E266" s="55">
        <f aca="true" t="shared" si="112" ref="E266:P266">E267+E269+E276</f>
        <v>17846</v>
      </c>
      <c r="F266" s="55">
        <f t="shared" si="112"/>
        <v>17145</v>
      </c>
      <c r="G266" s="55">
        <f t="shared" si="112"/>
        <v>18112.8</v>
      </c>
      <c r="H266" s="55">
        <f t="shared" si="112"/>
        <v>19053</v>
      </c>
      <c r="I266" s="55">
        <f t="shared" si="112"/>
        <v>15068.9</v>
      </c>
      <c r="J266" s="55">
        <f t="shared" si="112"/>
        <v>13131.4</v>
      </c>
      <c r="K266" s="55">
        <f t="shared" si="112"/>
        <v>14261.4</v>
      </c>
      <c r="L266" s="55">
        <f t="shared" si="112"/>
        <v>15161.4</v>
      </c>
      <c r="M266" s="55">
        <f t="shared" si="112"/>
        <v>9752.9</v>
      </c>
      <c r="N266" s="55">
        <f t="shared" si="112"/>
        <v>20721.4</v>
      </c>
      <c r="O266" s="55">
        <f t="shared" si="112"/>
        <v>19711.4</v>
      </c>
      <c r="P266" s="55">
        <f t="shared" si="112"/>
        <v>32332.6</v>
      </c>
    </row>
    <row r="267" spans="1:16" ht="11.25">
      <c r="A267" s="53" t="s">
        <v>141</v>
      </c>
      <c r="B267" s="65">
        <f t="shared" si="110"/>
        <v>110500</v>
      </c>
      <c r="C267" s="65">
        <v>110500</v>
      </c>
      <c r="D267" s="50">
        <f t="shared" si="108"/>
        <v>0</v>
      </c>
      <c r="E267" s="55">
        <f aca="true" t="shared" si="113" ref="E267:P267">E268</f>
        <v>8500</v>
      </c>
      <c r="F267" s="55">
        <f t="shared" si="113"/>
        <v>8500</v>
      </c>
      <c r="G267" s="55">
        <f t="shared" si="113"/>
        <v>8740</v>
      </c>
      <c r="H267" s="55">
        <f t="shared" si="113"/>
        <v>8740</v>
      </c>
      <c r="I267" s="55">
        <f t="shared" si="113"/>
        <v>8740</v>
      </c>
      <c r="J267" s="55">
        <f t="shared" si="113"/>
        <v>8740</v>
      </c>
      <c r="K267" s="55">
        <f t="shared" si="113"/>
        <v>10740</v>
      </c>
      <c r="L267" s="55">
        <f t="shared" si="113"/>
        <v>10740</v>
      </c>
      <c r="M267" s="55">
        <f t="shared" si="113"/>
        <v>1090</v>
      </c>
      <c r="N267" s="55">
        <f t="shared" si="113"/>
        <v>8740</v>
      </c>
      <c r="O267" s="55">
        <f t="shared" si="113"/>
        <v>8740</v>
      </c>
      <c r="P267" s="55">
        <f t="shared" si="113"/>
        <v>18490</v>
      </c>
    </row>
    <row r="268" spans="1:16" ht="11.25">
      <c r="A268" s="53" t="s">
        <v>142</v>
      </c>
      <c r="B268" s="65">
        <f t="shared" si="110"/>
        <v>110500</v>
      </c>
      <c r="C268" s="65">
        <v>110500</v>
      </c>
      <c r="D268" s="50">
        <f t="shared" si="108"/>
        <v>0</v>
      </c>
      <c r="E268" s="55">
        <v>8500</v>
      </c>
      <c r="F268" s="55">
        <v>8500</v>
      </c>
      <c r="G268" s="55">
        <v>8740</v>
      </c>
      <c r="H268" s="55">
        <v>8740</v>
      </c>
      <c r="I268" s="55">
        <v>8740</v>
      </c>
      <c r="J268" s="55">
        <v>8740</v>
      </c>
      <c r="K268" s="55">
        <v>10740</v>
      </c>
      <c r="L268" s="55">
        <v>10740</v>
      </c>
      <c r="M268" s="55">
        <v>1090</v>
      </c>
      <c r="N268" s="55">
        <v>8740</v>
      </c>
      <c r="O268" s="55">
        <v>8740</v>
      </c>
      <c r="P268" s="55">
        <v>18490</v>
      </c>
    </row>
    <row r="269" spans="1:16" ht="22.5">
      <c r="A269" s="57" t="s">
        <v>143</v>
      </c>
      <c r="B269" s="65">
        <f t="shared" si="110"/>
        <v>12156.199999999999</v>
      </c>
      <c r="C269" s="65">
        <v>12156.2</v>
      </c>
      <c r="D269" s="50">
        <f t="shared" si="108"/>
        <v>0</v>
      </c>
      <c r="E269" s="55">
        <f aca="true" t="shared" si="114" ref="E269:P269">E270+E275</f>
        <v>952</v>
      </c>
      <c r="F269" s="55">
        <f t="shared" si="114"/>
        <v>951</v>
      </c>
      <c r="G269" s="55">
        <f t="shared" si="114"/>
        <v>978.8</v>
      </c>
      <c r="H269" s="55">
        <f t="shared" si="114"/>
        <v>979</v>
      </c>
      <c r="I269" s="55">
        <f t="shared" si="114"/>
        <v>954.9</v>
      </c>
      <c r="J269" s="55">
        <f t="shared" si="114"/>
        <v>977.4</v>
      </c>
      <c r="K269" s="55">
        <f t="shared" si="114"/>
        <v>1157.4</v>
      </c>
      <c r="L269" s="55">
        <f t="shared" si="114"/>
        <v>1157.4</v>
      </c>
      <c r="M269" s="55">
        <f t="shared" si="114"/>
        <v>288.9</v>
      </c>
      <c r="N269" s="55">
        <f t="shared" si="114"/>
        <v>977.4</v>
      </c>
      <c r="O269" s="55">
        <f t="shared" si="114"/>
        <v>977.4</v>
      </c>
      <c r="P269" s="55">
        <f t="shared" si="114"/>
        <v>1804.6000000000001</v>
      </c>
    </row>
    <row r="270" spans="1:16" ht="11.25">
      <c r="A270" s="81" t="s">
        <v>209</v>
      </c>
      <c r="B270" s="65">
        <f t="shared" si="110"/>
        <v>9944.199999999999</v>
      </c>
      <c r="C270" s="65">
        <v>9944.2</v>
      </c>
      <c r="D270" s="50">
        <f t="shared" si="108"/>
        <v>0</v>
      </c>
      <c r="E270" s="55">
        <f aca="true" t="shared" si="115" ref="E270:P270">E271+E272+E273+E274</f>
        <v>782</v>
      </c>
      <c r="F270" s="55">
        <f t="shared" si="115"/>
        <v>781</v>
      </c>
      <c r="G270" s="55">
        <f t="shared" si="115"/>
        <v>808.8</v>
      </c>
      <c r="H270" s="55">
        <f t="shared" si="115"/>
        <v>809</v>
      </c>
      <c r="I270" s="55">
        <f t="shared" si="115"/>
        <v>784.9</v>
      </c>
      <c r="J270" s="55">
        <f t="shared" si="115"/>
        <v>807.4</v>
      </c>
      <c r="K270" s="55">
        <f t="shared" si="115"/>
        <v>947.4</v>
      </c>
      <c r="L270" s="55">
        <f t="shared" si="115"/>
        <v>947.4</v>
      </c>
      <c r="M270" s="55">
        <f t="shared" si="115"/>
        <v>271.9</v>
      </c>
      <c r="N270" s="55">
        <f t="shared" si="115"/>
        <v>807.4</v>
      </c>
      <c r="O270" s="55">
        <f t="shared" si="115"/>
        <v>807.4</v>
      </c>
      <c r="P270" s="55">
        <f t="shared" si="115"/>
        <v>1389.6000000000001</v>
      </c>
    </row>
    <row r="271" spans="1:16" ht="11.25">
      <c r="A271" s="53" t="s">
        <v>145</v>
      </c>
      <c r="B271" s="65">
        <f t="shared" si="110"/>
        <v>7732.199999999999</v>
      </c>
      <c r="C271" s="65">
        <v>7732.2</v>
      </c>
      <c r="D271" s="50">
        <f t="shared" si="108"/>
        <v>0</v>
      </c>
      <c r="E271" s="55">
        <v>595</v>
      </c>
      <c r="F271" s="55">
        <v>595</v>
      </c>
      <c r="G271" s="55">
        <f>595+26.4</f>
        <v>621.4</v>
      </c>
      <c r="H271" s="55">
        <f>595+26.4</f>
        <v>621.4</v>
      </c>
      <c r="I271" s="55">
        <f>595+26.4</f>
        <v>621.4</v>
      </c>
      <c r="J271" s="55">
        <f>595+26.4</f>
        <v>621.4</v>
      </c>
      <c r="K271" s="55">
        <f>735+26.4</f>
        <v>761.4</v>
      </c>
      <c r="L271" s="55">
        <f>735+26.4</f>
        <v>761.4</v>
      </c>
      <c r="M271" s="55">
        <f>59.5+26.4</f>
        <v>85.9</v>
      </c>
      <c r="N271" s="55">
        <f>595+26.4</f>
        <v>621.4</v>
      </c>
      <c r="O271" s="55">
        <f>595+26.4</f>
        <v>621.4</v>
      </c>
      <c r="P271" s="55">
        <f>1442.7-237.6</f>
        <v>1205.1000000000001</v>
      </c>
    </row>
    <row r="272" spans="1:16" ht="11.25">
      <c r="A272" s="53" t="s">
        <v>146</v>
      </c>
      <c r="B272" s="65">
        <f t="shared" si="110"/>
        <v>953</v>
      </c>
      <c r="C272" s="65">
        <v>953</v>
      </c>
      <c r="D272" s="50">
        <f t="shared" si="108"/>
        <v>0</v>
      </c>
      <c r="E272" s="55">
        <v>80</v>
      </c>
      <c r="F272" s="55">
        <v>80</v>
      </c>
      <c r="G272" s="55">
        <v>81.4</v>
      </c>
      <c r="H272" s="55">
        <v>81.6</v>
      </c>
      <c r="I272" s="55">
        <v>70</v>
      </c>
      <c r="J272" s="55">
        <v>80</v>
      </c>
      <c r="K272" s="55">
        <v>80</v>
      </c>
      <c r="L272" s="55">
        <v>80</v>
      </c>
      <c r="M272" s="55">
        <v>80</v>
      </c>
      <c r="N272" s="55">
        <v>80</v>
      </c>
      <c r="O272" s="55">
        <v>80</v>
      </c>
      <c r="P272" s="55">
        <v>80</v>
      </c>
    </row>
    <row r="273" spans="1:16" ht="11.25">
      <c r="A273" s="53" t="s">
        <v>147</v>
      </c>
      <c r="B273" s="65">
        <f t="shared" si="110"/>
        <v>1106</v>
      </c>
      <c r="C273" s="65">
        <v>1106</v>
      </c>
      <c r="D273" s="50">
        <f t="shared" si="108"/>
        <v>0</v>
      </c>
      <c r="E273" s="55">
        <v>94</v>
      </c>
      <c r="F273" s="55">
        <v>93</v>
      </c>
      <c r="G273" s="55">
        <v>93</v>
      </c>
      <c r="H273" s="55">
        <v>93</v>
      </c>
      <c r="I273" s="55">
        <v>82</v>
      </c>
      <c r="J273" s="55">
        <v>93</v>
      </c>
      <c r="K273" s="55">
        <v>93</v>
      </c>
      <c r="L273" s="55">
        <v>93</v>
      </c>
      <c r="M273" s="55">
        <v>93</v>
      </c>
      <c r="N273" s="55">
        <v>93</v>
      </c>
      <c r="O273" s="55">
        <v>93</v>
      </c>
      <c r="P273" s="55">
        <v>93</v>
      </c>
    </row>
    <row r="274" spans="1:16" ht="11.25">
      <c r="A274" s="53" t="s">
        <v>148</v>
      </c>
      <c r="B274" s="65">
        <f t="shared" si="110"/>
        <v>153</v>
      </c>
      <c r="C274" s="65">
        <v>153</v>
      </c>
      <c r="D274" s="50">
        <f t="shared" si="108"/>
        <v>0</v>
      </c>
      <c r="E274" s="55">
        <v>13</v>
      </c>
      <c r="F274" s="55">
        <v>13</v>
      </c>
      <c r="G274" s="55">
        <v>13</v>
      </c>
      <c r="H274" s="55">
        <v>13</v>
      </c>
      <c r="I274" s="55">
        <v>11.5</v>
      </c>
      <c r="J274" s="55">
        <v>13</v>
      </c>
      <c r="K274" s="55">
        <v>13</v>
      </c>
      <c r="L274" s="55">
        <v>13</v>
      </c>
      <c r="M274" s="55">
        <v>13</v>
      </c>
      <c r="N274" s="55">
        <v>13</v>
      </c>
      <c r="O274" s="55">
        <v>13</v>
      </c>
      <c r="P274" s="55">
        <v>11.5</v>
      </c>
    </row>
    <row r="275" spans="1:16" ht="11.25">
      <c r="A275" s="53" t="s">
        <v>149</v>
      </c>
      <c r="B275" s="65">
        <f t="shared" si="110"/>
        <v>2212</v>
      </c>
      <c r="C275" s="65">
        <v>2212</v>
      </c>
      <c r="D275" s="50">
        <f t="shared" si="108"/>
        <v>0</v>
      </c>
      <c r="E275" s="55">
        <f>E267*0.02</f>
        <v>170</v>
      </c>
      <c r="F275" s="55">
        <f>F267*0.02</f>
        <v>170</v>
      </c>
      <c r="G275" s="55">
        <v>170</v>
      </c>
      <c r="H275" s="55">
        <v>170</v>
      </c>
      <c r="I275" s="55">
        <v>170</v>
      </c>
      <c r="J275" s="55">
        <v>170</v>
      </c>
      <c r="K275" s="55">
        <v>210</v>
      </c>
      <c r="L275" s="55">
        <v>210</v>
      </c>
      <c r="M275" s="55">
        <v>17</v>
      </c>
      <c r="N275" s="55">
        <v>170</v>
      </c>
      <c r="O275" s="55">
        <v>170</v>
      </c>
      <c r="P275" s="55">
        <v>415</v>
      </c>
    </row>
    <row r="276" spans="1:16" ht="11.25">
      <c r="A276" s="53" t="s">
        <v>150</v>
      </c>
      <c r="B276" s="65">
        <f t="shared" si="110"/>
        <v>89642</v>
      </c>
      <c r="C276" s="65">
        <v>89642</v>
      </c>
      <c r="D276" s="50">
        <f t="shared" si="108"/>
        <v>0</v>
      </c>
      <c r="E276" s="55">
        <f>+E277+E278+E279+E280+E281+E282+E283+E284+E287+E289+E290+E291</f>
        <v>8394</v>
      </c>
      <c r="F276" s="55">
        <f aca="true" t="shared" si="116" ref="F276:P276">+F277+F278+F279+F280+F281+F282+F283+F284+F287+F289+F290+F291</f>
        <v>7694</v>
      </c>
      <c r="G276" s="55">
        <f t="shared" si="116"/>
        <v>8394</v>
      </c>
      <c r="H276" s="55">
        <f t="shared" si="116"/>
        <v>9334</v>
      </c>
      <c r="I276" s="55">
        <f t="shared" si="116"/>
        <v>5374</v>
      </c>
      <c r="J276" s="55">
        <f t="shared" si="116"/>
        <v>3414</v>
      </c>
      <c r="K276" s="55">
        <f t="shared" si="116"/>
        <v>2364</v>
      </c>
      <c r="L276" s="55">
        <f t="shared" si="116"/>
        <v>3264</v>
      </c>
      <c r="M276" s="55">
        <f t="shared" si="116"/>
        <v>8374</v>
      </c>
      <c r="N276" s="55">
        <f t="shared" si="116"/>
        <v>11004</v>
      </c>
      <c r="O276" s="55">
        <f t="shared" si="116"/>
        <v>9994</v>
      </c>
      <c r="P276" s="55">
        <f t="shared" si="116"/>
        <v>12038</v>
      </c>
    </row>
    <row r="277" spans="1:16" ht="11.25">
      <c r="A277" s="53" t="s">
        <v>151</v>
      </c>
      <c r="B277" s="65">
        <f t="shared" si="110"/>
        <v>464</v>
      </c>
      <c r="C277" s="65">
        <v>464</v>
      </c>
      <c r="D277" s="50">
        <f t="shared" si="108"/>
        <v>0</v>
      </c>
      <c r="E277" s="55">
        <v>60</v>
      </c>
      <c r="F277" s="55">
        <v>60</v>
      </c>
      <c r="G277" s="55">
        <v>60</v>
      </c>
      <c r="H277" s="55"/>
      <c r="I277" s="55">
        <v>60</v>
      </c>
      <c r="J277" s="55"/>
      <c r="K277" s="55">
        <v>60</v>
      </c>
      <c r="L277" s="55"/>
      <c r="M277" s="55">
        <v>60</v>
      </c>
      <c r="N277" s="55"/>
      <c r="O277" s="55">
        <v>60</v>
      </c>
      <c r="P277" s="55">
        <v>44</v>
      </c>
    </row>
    <row r="278" spans="1:16" ht="11.25">
      <c r="A278" s="53" t="s">
        <v>152</v>
      </c>
      <c r="B278" s="65">
        <f t="shared" si="110"/>
        <v>7700</v>
      </c>
      <c r="C278" s="65">
        <v>7700</v>
      </c>
      <c r="D278" s="50">
        <f t="shared" si="108"/>
        <v>0</v>
      </c>
      <c r="E278" s="55">
        <v>640</v>
      </c>
      <c r="F278" s="55">
        <v>640</v>
      </c>
      <c r="G278" s="55">
        <v>640</v>
      </c>
      <c r="H278" s="55">
        <v>640</v>
      </c>
      <c r="I278" s="55">
        <v>620</v>
      </c>
      <c r="J278" s="55">
        <v>620</v>
      </c>
      <c r="K278" s="55">
        <v>620</v>
      </c>
      <c r="L278" s="55">
        <v>620</v>
      </c>
      <c r="M278" s="55">
        <v>620</v>
      </c>
      <c r="N278" s="55">
        <v>640</v>
      </c>
      <c r="O278" s="55">
        <v>700</v>
      </c>
      <c r="P278" s="55">
        <v>700</v>
      </c>
    </row>
    <row r="279" spans="1:16" ht="11.25">
      <c r="A279" s="53" t="s">
        <v>153</v>
      </c>
      <c r="B279" s="65">
        <f t="shared" si="110"/>
        <v>34000</v>
      </c>
      <c r="C279" s="65">
        <v>34000</v>
      </c>
      <c r="D279" s="50">
        <f t="shared" si="108"/>
        <v>0</v>
      </c>
      <c r="E279" s="55">
        <v>3000</v>
      </c>
      <c r="F279" s="55">
        <v>3000</v>
      </c>
      <c r="G279" s="55">
        <v>3000</v>
      </c>
      <c r="H279" s="55">
        <v>6000</v>
      </c>
      <c r="I279" s="55"/>
      <c r="J279" s="55"/>
      <c r="K279" s="55"/>
      <c r="L279" s="55">
        <v>2000</v>
      </c>
      <c r="M279" s="55">
        <v>2000</v>
      </c>
      <c r="N279" s="55">
        <v>5000</v>
      </c>
      <c r="O279" s="55">
        <v>5000</v>
      </c>
      <c r="P279" s="55">
        <v>5000</v>
      </c>
    </row>
    <row r="280" spans="1:16" ht="11.25">
      <c r="A280" s="53" t="s">
        <v>154</v>
      </c>
      <c r="B280" s="65">
        <f t="shared" si="110"/>
        <v>600</v>
      </c>
      <c r="C280" s="65">
        <v>600</v>
      </c>
      <c r="D280" s="50">
        <f t="shared" si="108"/>
        <v>0</v>
      </c>
      <c r="E280" s="55">
        <v>50</v>
      </c>
      <c r="F280" s="55">
        <v>50</v>
      </c>
      <c r="G280" s="55">
        <v>50</v>
      </c>
      <c r="H280" s="55">
        <v>50</v>
      </c>
      <c r="I280" s="55">
        <v>50</v>
      </c>
      <c r="J280" s="55">
        <v>50</v>
      </c>
      <c r="K280" s="55">
        <v>50</v>
      </c>
      <c r="L280" s="55">
        <v>50</v>
      </c>
      <c r="M280" s="55">
        <v>50</v>
      </c>
      <c r="N280" s="55">
        <v>50</v>
      </c>
      <c r="O280" s="55">
        <v>50</v>
      </c>
      <c r="P280" s="55">
        <v>50</v>
      </c>
    </row>
    <row r="281" spans="1:16" ht="11.25">
      <c r="A281" s="53" t="s">
        <v>155</v>
      </c>
      <c r="B281" s="65">
        <f t="shared" si="110"/>
        <v>500</v>
      </c>
      <c r="C281" s="65">
        <v>500</v>
      </c>
      <c r="D281" s="50">
        <f t="shared" si="108"/>
        <v>0</v>
      </c>
      <c r="E281" s="55">
        <v>50</v>
      </c>
      <c r="F281" s="55">
        <v>50</v>
      </c>
      <c r="G281" s="55">
        <v>50</v>
      </c>
      <c r="H281" s="55">
        <v>50</v>
      </c>
      <c r="I281" s="55">
        <v>50</v>
      </c>
      <c r="J281" s="55">
        <v>50</v>
      </c>
      <c r="K281" s="55"/>
      <c r="L281" s="55"/>
      <c r="M281" s="55">
        <v>50</v>
      </c>
      <c r="N281" s="55">
        <v>50</v>
      </c>
      <c r="O281" s="55">
        <v>50</v>
      </c>
      <c r="P281" s="55">
        <v>50</v>
      </c>
    </row>
    <row r="282" spans="1:16" ht="11.25">
      <c r="A282" s="53" t="s">
        <v>156</v>
      </c>
      <c r="B282" s="65">
        <f t="shared" si="110"/>
        <v>7128</v>
      </c>
      <c r="C282" s="65">
        <v>7128</v>
      </c>
      <c r="D282" s="50">
        <f t="shared" si="108"/>
        <v>0</v>
      </c>
      <c r="E282" s="55">
        <v>594</v>
      </c>
      <c r="F282" s="55">
        <v>594</v>
      </c>
      <c r="G282" s="55">
        <v>594</v>
      </c>
      <c r="H282" s="55">
        <v>594</v>
      </c>
      <c r="I282" s="55">
        <v>594</v>
      </c>
      <c r="J282" s="55">
        <v>594</v>
      </c>
      <c r="K282" s="55">
        <v>594</v>
      </c>
      <c r="L282" s="55">
        <v>594</v>
      </c>
      <c r="M282" s="55">
        <v>594</v>
      </c>
      <c r="N282" s="55">
        <v>594</v>
      </c>
      <c r="O282" s="55">
        <v>594</v>
      </c>
      <c r="P282" s="55">
        <v>594</v>
      </c>
    </row>
    <row r="283" spans="1:16" ht="11.25">
      <c r="A283" s="53" t="s">
        <v>157</v>
      </c>
      <c r="B283" s="65">
        <f t="shared" si="110"/>
        <v>100</v>
      </c>
      <c r="C283" s="65">
        <v>100</v>
      </c>
      <c r="D283" s="50">
        <f t="shared" si="108"/>
        <v>0</v>
      </c>
      <c r="E283" s="55"/>
      <c r="F283" s="55">
        <v>100</v>
      </c>
      <c r="G283" s="55"/>
      <c r="H283" s="55"/>
      <c r="I283" s="55"/>
      <c r="J283" s="55"/>
      <c r="K283" s="55"/>
      <c r="L283" s="55"/>
      <c r="M283" s="55"/>
      <c r="N283" s="55"/>
      <c r="O283" s="55"/>
      <c r="P283" s="55"/>
    </row>
    <row r="284" spans="1:16" ht="11.25">
      <c r="A284" s="53" t="s">
        <v>158</v>
      </c>
      <c r="B284" s="65">
        <f t="shared" si="110"/>
        <v>60</v>
      </c>
      <c r="C284" s="65">
        <v>60</v>
      </c>
      <c r="D284" s="50">
        <f t="shared" si="108"/>
        <v>0</v>
      </c>
      <c r="E284" s="55"/>
      <c r="F284" s="55">
        <v>60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</row>
    <row r="285" spans="1:16" ht="11.25">
      <c r="A285" s="53" t="s">
        <v>159</v>
      </c>
      <c r="B285" s="65">
        <f t="shared" si="110"/>
        <v>0</v>
      </c>
      <c r="C285" s="65"/>
      <c r="D285" s="50">
        <f t="shared" si="108"/>
        <v>0</v>
      </c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</row>
    <row r="286" spans="1:16" ht="11.25">
      <c r="A286" s="53" t="s">
        <v>160</v>
      </c>
      <c r="B286" s="65">
        <f t="shared" si="110"/>
        <v>0</v>
      </c>
      <c r="C286" s="65"/>
      <c r="D286" s="50">
        <f t="shared" si="108"/>
        <v>0</v>
      </c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</row>
    <row r="287" spans="1:16" ht="11.25">
      <c r="A287" s="53" t="s">
        <v>161</v>
      </c>
      <c r="B287" s="65">
        <f t="shared" si="110"/>
        <v>160</v>
      </c>
      <c r="C287" s="65">
        <v>160</v>
      </c>
      <c r="D287" s="50">
        <f t="shared" si="108"/>
        <v>0</v>
      </c>
      <c r="E287" s="55"/>
      <c r="F287" s="55">
        <v>40</v>
      </c>
      <c r="G287" s="55"/>
      <c r="H287" s="55"/>
      <c r="I287" s="55"/>
      <c r="J287" s="55"/>
      <c r="K287" s="55">
        <v>40</v>
      </c>
      <c r="L287" s="55"/>
      <c r="M287" s="55"/>
      <c r="N287" s="55">
        <v>40</v>
      </c>
      <c r="O287" s="55">
        <v>40</v>
      </c>
      <c r="P287" s="55"/>
    </row>
    <row r="288" spans="1:16" ht="11.25">
      <c r="A288" s="53" t="s">
        <v>162</v>
      </c>
      <c r="B288" s="65">
        <f t="shared" si="110"/>
        <v>0</v>
      </c>
      <c r="C288" s="65"/>
      <c r="D288" s="50">
        <f t="shared" si="108"/>
        <v>0</v>
      </c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</row>
    <row r="289" spans="1:16" ht="11.25">
      <c r="A289" s="53" t="s">
        <v>163</v>
      </c>
      <c r="B289" s="65">
        <f t="shared" si="110"/>
        <v>26600</v>
      </c>
      <c r="C289" s="65">
        <v>26600</v>
      </c>
      <c r="D289" s="50">
        <f t="shared" si="108"/>
        <v>0</v>
      </c>
      <c r="E289" s="55">
        <v>3000</v>
      </c>
      <c r="F289" s="55">
        <v>2000</v>
      </c>
      <c r="G289" s="55">
        <v>3000</v>
      </c>
      <c r="H289" s="55">
        <v>1000</v>
      </c>
      <c r="I289" s="55">
        <v>4000</v>
      </c>
      <c r="J289" s="55">
        <v>2000</v>
      </c>
      <c r="K289" s="55">
        <v>1000</v>
      </c>
      <c r="L289" s="55">
        <v>0</v>
      </c>
      <c r="M289" s="55">
        <v>4000</v>
      </c>
      <c r="N289" s="55">
        <v>3000</v>
      </c>
      <c r="O289" s="55">
        <v>2000</v>
      </c>
      <c r="P289" s="55">
        <v>1600</v>
      </c>
    </row>
    <row r="290" spans="1:16" ht="11.25">
      <c r="A290" s="53" t="s">
        <v>164</v>
      </c>
      <c r="B290" s="65">
        <f t="shared" si="110"/>
        <v>12000</v>
      </c>
      <c r="C290" s="65">
        <v>12000</v>
      </c>
      <c r="D290" s="50">
        <f t="shared" si="108"/>
        <v>0</v>
      </c>
      <c r="E290" s="55">
        <v>1000</v>
      </c>
      <c r="F290" s="55">
        <v>1000</v>
      </c>
      <c r="G290" s="55">
        <v>1000</v>
      </c>
      <c r="H290" s="55">
        <v>1000</v>
      </c>
      <c r="I290" s="55"/>
      <c r="J290" s="55"/>
      <c r="K290" s="55"/>
      <c r="L290" s="55"/>
      <c r="M290" s="55">
        <v>1000</v>
      </c>
      <c r="N290" s="55">
        <v>1500</v>
      </c>
      <c r="O290" s="55">
        <v>1500</v>
      </c>
      <c r="P290" s="55">
        <f>1500+2500</f>
        <v>4000</v>
      </c>
    </row>
    <row r="291" spans="1:16" ht="21" customHeight="1">
      <c r="A291" s="57" t="s">
        <v>165</v>
      </c>
      <c r="B291" s="65">
        <f t="shared" si="110"/>
        <v>330</v>
      </c>
      <c r="C291" s="65">
        <v>330</v>
      </c>
      <c r="D291" s="50">
        <f t="shared" si="108"/>
        <v>0</v>
      </c>
      <c r="E291" s="55">
        <f aca="true" t="shared" si="117" ref="E291:P291">E292+E293+E294</f>
        <v>0</v>
      </c>
      <c r="F291" s="55">
        <f t="shared" si="117"/>
        <v>100</v>
      </c>
      <c r="G291" s="55">
        <f t="shared" si="117"/>
        <v>0</v>
      </c>
      <c r="H291" s="55">
        <f t="shared" si="117"/>
        <v>0</v>
      </c>
      <c r="I291" s="55">
        <f t="shared" si="117"/>
        <v>0</v>
      </c>
      <c r="J291" s="55">
        <f t="shared" si="117"/>
        <v>100</v>
      </c>
      <c r="K291" s="55">
        <f t="shared" si="117"/>
        <v>0</v>
      </c>
      <c r="L291" s="55">
        <f t="shared" si="117"/>
        <v>0</v>
      </c>
      <c r="M291" s="55">
        <f t="shared" si="117"/>
        <v>0</v>
      </c>
      <c r="N291" s="55">
        <f t="shared" si="117"/>
        <v>130</v>
      </c>
      <c r="O291" s="55">
        <f t="shared" si="117"/>
        <v>0</v>
      </c>
      <c r="P291" s="55">
        <f t="shared" si="117"/>
        <v>0</v>
      </c>
    </row>
    <row r="292" spans="1:16" ht="22.5">
      <c r="A292" s="57" t="s">
        <v>204</v>
      </c>
      <c r="B292" s="65">
        <f t="shared" si="110"/>
        <v>0</v>
      </c>
      <c r="C292" s="65"/>
      <c r="D292" s="50">
        <f t="shared" si="108"/>
        <v>0</v>
      </c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</row>
    <row r="293" spans="1:16" ht="22.5">
      <c r="A293" s="57" t="s">
        <v>205</v>
      </c>
      <c r="B293" s="65">
        <f t="shared" si="110"/>
        <v>330</v>
      </c>
      <c r="C293" s="65">
        <v>330</v>
      </c>
      <c r="D293" s="50">
        <f t="shared" si="108"/>
        <v>0</v>
      </c>
      <c r="E293" s="55"/>
      <c r="F293" s="55">
        <v>100</v>
      </c>
      <c r="G293" s="55"/>
      <c r="H293" s="55"/>
      <c r="I293" s="55"/>
      <c r="J293" s="55">
        <v>100</v>
      </c>
      <c r="K293" s="55"/>
      <c r="L293" s="55"/>
      <c r="M293" s="55"/>
      <c r="N293" s="55">
        <v>130</v>
      </c>
      <c r="O293" s="55"/>
      <c r="P293" s="55"/>
    </row>
    <row r="294" spans="1:16" ht="22.5">
      <c r="A294" s="57" t="s">
        <v>206</v>
      </c>
      <c r="B294" s="65">
        <f t="shared" si="110"/>
        <v>0</v>
      </c>
      <c r="C294" s="65"/>
      <c r="D294" s="50">
        <f t="shared" si="108"/>
        <v>0</v>
      </c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</row>
    <row r="295" spans="1:16" ht="11.25">
      <c r="A295" s="81" t="s">
        <v>208</v>
      </c>
      <c r="B295" s="65">
        <f t="shared" si="110"/>
        <v>0</v>
      </c>
      <c r="C295" s="65"/>
      <c r="D295" s="50">
        <f t="shared" si="108"/>
        <v>0</v>
      </c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</row>
    <row r="296" spans="1:16" ht="11.25">
      <c r="A296" s="53" t="s">
        <v>170</v>
      </c>
      <c r="B296" s="65">
        <f t="shared" si="110"/>
        <v>390</v>
      </c>
      <c r="C296" s="65">
        <v>390</v>
      </c>
      <c r="D296" s="50">
        <f t="shared" si="108"/>
        <v>0</v>
      </c>
      <c r="E296" s="55">
        <f aca="true" t="shared" si="118" ref="E296:P296">E297+E300</f>
        <v>100</v>
      </c>
      <c r="F296" s="55">
        <f t="shared" si="118"/>
        <v>100</v>
      </c>
      <c r="G296" s="55">
        <f t="shared" si="118"/>
        <v>100</v>
      </c>
      <c r="H296" s="55">
        <f t="shared" si="118"/>
        <v>0</v>
      </c>
      <c r="I296" s="55">
        <f t="shared" si="118"/>
        <v>0</v>
      </c>
      <c r="J296" s="55">
        <f t="shared" si="118"/>
        <v>0</v>
      </c>
      <c r="K296" s="55">
        <f t="shared" si="118"/>
        <v>0</v>
      </c>
      <c r="L296" s="55">
        <f t="shared" si="118"/>
        <v>0</v>
      </c>
      <c r="M296" s="55">
        <f t="shared" si="118"/>
        <v>0</v>
      </c>
      <c r="N296" s="55">
        <f t="shared" si="118"/>
        <v>0</v>
      </c>
      <c r="O296" s="55">
        <f t="shared" si="118"/>
        <v>90</v>
      </c>
      <c r="P296" s="55">
        <f t="shared" si="118"/>
        <v>0</v>
      </c>
    </row>
    <row r="297" spans="1:16" ht="11.25">
      <c r="A297" s="53" t="s">
        <v>171</v>
      </c>
      <c r="B297" s="65">
        <f t="shared" si="110"/>
        <v>390</v>
      </c>
      <c r="C297" s="65">
        <v>390</v>
      </c>
      <c r="D297" s="50">
        <f t="shared" si="108"/>
        <v>0</v>
      </c>
      <c r="E297" s="55">
        <f aca="true" t="shared" si="119" ref="E297:P298">E298</f>
        <v>100</v>
      </c>
      <c r="F297" s="55">
        <f t="shared" si="119"/>
        <v>100</v>
      </c>
      <c r="G297" s="55">
        <f t="shared" si="119"/>
        <v>100</v>
      </c>
      <c r="H297" s="55">
        <f t="shared" si="119"/>
        <v>0</v>
      </c>
      <c r="I297" s="55">
        <f t="shared" si="119"/>
        <v>0</v>
      </c>
      <c r="J297" s="55">
        <f t="shared" si="119"/>
        <v>0</v>
      </c>
      <c r="K297" s="55">
        <f t="shared" si="119"/>
        <v>0</v>
      </c>
      <c r="L297" s="55">
        <f t="shared" si="119"/>
        <v>0</v>
      </c>
      <c r="M297" s="55">
        <f t="shared" si="119"/>
        <v>0</v>
      </c>
      <c r="N297" s="55">
        <f t="shared" si="119"/>
        <v>0</v>
      </c>
      <c r="O297" s="55">
        <f t="shared" si="119"/>
        <v>90</v>
      </c>
      <c r="P297" s="55">
        <f t="shared" si="119"/>
        <v>0</v>
      </c>
    </row>
    <row r="298" spans="1:16" ht="22.5">
      <c r="A298" s="57" t="s">
        <v>172</v>
      </c>
      <c r="B298" s="65">
        <f t="shared" si="110"/>
        <v>390</v>
      </c>
      <c r="C298" s="65">
        <v>390</v>
      </c>
      <c r="D298" s="50">
        <f t="shared" si="108"/>
        <v>0</v>
      </c>
      <c r="E298" s="55">
        <f t="shared" si="119"/>
        <v>100</v>
      </c>
      <c r="F298" s="55">
        <f t="shared" si="119"/>
        <v>100</v>
      </c>
      <c r="G298" s="55">
        <f t="shared" si="119"/>
        <v>100</v>
      </c>
      <c r="H298" s="55">
        <f t="shared" si="119"/>
        <v>0</v>
      </c>
      <c r="I298" s="55">
        <f t="shared" si="119"/>
        <v>0</v>
      </c>
      <c r="J298" s="55">
        <f t="shared" si="119"/>
        <v>0</v>
      </c>
      <c r="K298" s="55">
        <f t="shared" si="119"/>
        <v>0</v>
      </c>
      <c r="L298" s="55">
        <f t="shared" si="119"/>
        <v>0</v>
      </c>
      <c r="M298" s="55">
        <f t="shared" si="119"/>
        <v>0</v>
      </c>
      <c r="N298" s="55">
        <f t="shared" si="119"/>
        <v>0</v>
      </c>
      <c r="O298" s="55">
        <f t="shared" si="119"/>
        <v>90</v>
      </c>
      <c r="P298" s="55">
        <f t="shared" si="119"/>
        <v>0</v>
      </c>
    </row>
    <row r="299" spans="1:16" ht="11.25">
      <c r="A299" s="53" t="s">
        <v>173</v>
      </c>
      <c r="B299" s="65">
        <f t="shared" si="110"/>
        <v>390</v>
      </c>
      <c r="C299" s="65">
        <v>390</v>
      </c>
      <c r="D299" s="50">
        <f t="shared" si="108"/>
        <v>0</v>
      </c>
      <c r="E299" s="55">
        <v>100</v>
      </c>
      <c r="F299" s="55">
        <v>100</v>
      </c>
      <c r="G299" s="55">
        <v>100</v>
      </c>
      <c r="H299" s="55"/>
      <c r="I299" s="55"/>
      <c r="J299" s="55"/>
      <c r="K299" s="55"/>
      <c r="L299" s="55"/>
      <c r="M299" s="55"/>
      <c r="N299" s="55"/>
      <c r="O299" s="55">
        <v>90</v>
      </c>
      <c r="P299" s="55"/>
    </row>
    <row r="300" spans="1:16" ht="11.25">
      <c r="A300" s="53" t="s">
        <v>174</v>
      </c>
      <c r="B300" s="65">
        <f t="shared" si="110"/>
        <v>0</v>
      </c>
      <c r="C300" s="65">
        <v>0</v>
      </c>
      <c r="D300" s="50">
        <f t="shared" si="108"/>
        <v>0</v>
      </c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</row>
    <row r="301" spans="1:16" ht="11.25">
      <c r="A301" s="53" t="s">
        <v>175</v>
      </c>
      <c r="B301" s="65">
        <f t="shared" si="110"/>
        <v>0</v>
      </c>
      <c r="C301" s="65"/>
      <c r="D301" s="50">
        <f t="shared" si="108"/>
        <v>0</v>
      </c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</row>
    <row r="302" spans="1:16" ht="11.25">
      <c r="A302" s="53" t="s">
        <v>176</v>
      </c>
      <c r="B302" s="65">
        <f t="shared" si="110"/>
        <v>0</v>
      </c>
      <c r="C302" s="65"/>
      <c r="D302" s="50">
        <f t="shared" si="108"/>
        <v>0</v>
      </c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</row>
    <row r="303" spans="1:16" ht="11.25">
      <c r="A303" s="53" t="s">
        <v>177</v>
      </c>
      <c r="B303" s="65">
        <f t="shared" si="110"/>
        <v>212688.19999999998</v>
      </c>
      <c r="C303" s="65">
        <v>212688.2</v>
      </c>
      <c r="D303" s="50">
        <f t="shared" si="108"/>
        <v>0</v>
      </c>
      <c r="E303" s="55">
        <f aca="true" t="shared" si="120" ref="E303:P303">E265</f>
        <v>17946</v>
      </c>
      <c r="F303" s="55">
        <f t="shared" si="120"/>
        <v>17245</v>
      </c>
      <c r="G303" s="55">
        <f t="shared" si="120"/>
        <v>18212.8</v>
      </c>
      <c r="H303" s="55">
        <f t="shared" si="120"/>
        <v>19053</v>
      </c>
      <c r="I303" s="55">
        <f t="shared" si="120"/>
        <v>15068.9</v>
      </c>
      <c r="J303" s="55">
        <f t="shared" si="120"/>
        <v>13131.4</v>
      </c>
      <c r="K303" s="55">
        <f t="shared" si="120"/>
        <v>14261.4</v>
      </c>
      <c r="L303" s="55">
        <f t="shared" si="120"/>
        <v>15161.4</v>
      </c>
      <c r="M303" s="55">
        <f t="shared" si="120"/>
        <v>9752.9</v>
      </c>
      <c r="N303" s="55">
        <f t="shared" si="120"/>
        <v>20721.4</v>
      </c>
      <c r="O303" s="55">
        <f t="shared" si="120"/>
        <v>19801.4</v>
      </c>
      <c r="P303" s="55">
        <f t="shared" si="120"/>
        <v>32332.6</v>
      </c>
    </row>
    <row r="304" spans="1:16" ht="22.5">
      <c r="A304" s="57" t="s">
        <v>178</v>
      </c>
      <c r="B304" s="65">
        <f t="shared" si="110"/>
        <v>2000</v>
      </c>
      <c r="C304" s="65">
        <v>2000</v>
      </c>
      <c r="D304" s="50">
        <f t="shared" si="108"/>
        <v>0</v>
      </c>
      <c r="E304" s="55">
        <v>500</v>
      </c>
      <c r="F304" s="55">
        <v>500</v>
      </c>
      <c r="G304" s="55">
        <v>500</v>
      </c>
      <c r="H304" s="55">
        <v>500</v>
      </c>
      <c r="I304" s="55"/>
      <c r="J304" s="55"/>
      <c r="K304" s="55"/>
      <c r="L304" s="55"/>
      <c r="M304" s="55"/>
      <c r="N304" s="55"/>
      <c r="O304" s="55"/>
      <c r="P304" s="55"/>
    </row>
    <row r="305" spans="1:16" ht="22.5">
      <c r="A305" s="57" t="s">
        <v>179</v>
      </c>
      <c r="B305" s="65">
        <f t="shared" si="110"/>
        <v>210688.19999999998</v>
      </c>
      <c r="C305" s="65">
        <v>210688.2</v>
      </c>
      <c r="D305" s="50">
        <f t="shared" si="108"/>
        <v>0</v>
      </c>
      <c r="E305" s="55">
        <f aca="true" t="shared" si="121" ref="E305:P305">E303-E304</f>
        <v>17446</v>
      </c>
      <c r="F305" s="55">
        <f t="shared" si="121"/>
        <v>16745</v>
      </c>
      <c r="G305" s="55">
        <f t="shared" si="121"/>
        <v>17712.8</v>
      </c>
      <c r="H305" s="55">
        <f t="shared" si="121"/>
        <v>18553</v>
      </c>
      <c r="I305" s="55">
        <f t="shared" si="121"/>
        <v>15068.9</v>
      </c>
      <c r="J305" s="55">
        <f t="shared" si="121"/>
        <v>13131.4</v>
      </c>
      <c r="K305" s="55">
        <f t="shared" si="121"/>
        <v>14261.4</v>
      </c>
      <c r="L305" s="55">
        <f t="shared" si="121"/>
        <v>15161.4</v>
      </c>
      <c r="M305" s="55">
        <f t="shared" si="121"/>
        <v>9752.9</v>
      </c>
      <c r="N305" s="55">
        <f t="shared" si="121"/>
        <v>20721.4</v>
      </c>
      <c r="O305" s="55">
        <f t="shared" si="121"/>
        <v>19801.4</v>
      </c>
      <c r="P305" s="55">
        <f t="shared" si="121"/>
        <v>32332.6</v>
      </c>
    </row>
    <row r="306" spans="1:16" ht="11.25">
      <c r="A306" s="53" t="s">
        <v>180</v>
      </c>
      <c r="B306" s="65"/>
      <c r="C306" s="65"/>
      <c r="D306" s="50">
        <f t="shared" si="108"/>
        <v>0</v>
      </c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</row>
    <row r="307" spans="1:16" ht="11.25">
      <c r="A307" s="53" t="s">
        <v>181</v>
      </c>
      <c r="B307" s="65"/>
      <c r="C307" s="65"/>
      <c r="D307" s="50">
        <f t="shared" si="108"/>
        <v>0</v>
      </c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</row>
    <row r="308" spans="1:16" ht="11.25">
      <c r="A308" s="53" t="s">
        <v>182</v>
      </c>
      <c r="B308" s="65"/>
      <c r="C308" s="65"/>
      <c r="D308" s="50">
        <f t="shared" si="108"/>
        <v>0</v>
      </c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</row>
    <row r="309" spans="1:16" ht="11.25">
      <c r="A309" s="53" t="s">
        <v>183</v>
      </c>
      <c r="B309" s="65"/>
      <c r="C309" s="65"/>
      <c r="D309" s="50">
        <f t="shared" si="108"/>
        <v>0</v>
      </c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</row>
    <row r="310" spans="1:16" ht="11.25">
      <c r="A310" s="53" t="s">
        <v>184</v>
      </c>
      <c r="B310" s="65"/>
      <c r="C310" s="65"/>
      <c r="D310" s="50">
        <f t="shared" si="108"/>
        <v>0</v>
      </c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</row>
    <row r="311" spans="1:16" ht="11.25">
      <c r="A311" s="53" t="s">
        <v>185</v>
      </c>
      <c r="B311" s="65"/>
      <c r="C311" s="65"/>
      <c r="D311" s="50">
        <f t="shared" si="108"/>
        <v>0</v>
      </c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</row>
    <row r="312" spans="1:16" ht="11.25">
      <c r="A312" s="53" t="s">
        <v>185</v>
      </c>
      <c r="B312" s="65"/>
      <c r="C312" s="65"/>
      <c r="D312" s="50">
        <f t="shared" si="108"/>
        <v>0</v>
      </c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</row>
    <row r="313" spans="1:16" ht="11.25">
      <c r="A313" s="61" t="s">
        <v>191</v>
      </c>
      <c r="B313" s="62"/>
      <c r="C313" s="62"/>
      <c r="D313" s="50">
        <f t="shared" si="108"/>
        <v>0</v>
      </c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</row>
    <row r="314" spans="1:16" ht="22.5">
      <c r="A314" s="48" t="s">
        <v>207</v>
      </c>
      <c r="B314" s="64">
        <f>B315</f>
        <v>194885.7</v>
      </c>
      <c r="C314" s="64">
        <v>194885.7</v>
      </c>
      <c r="D314" s="50">
        <f t="shared" si="108"/>
        <v>0</v>
      </c>
      <c r="E314" s="55">
        <v>1</v>
      </c>
      <c r="F314" s="55">
        <v>2</v>
      </c>
      <c r="G314" s="55">
        <v>3</v>
      </c>
      <c r="H314" s="55">
        <v>4</v>
      </c>
      <c r="I314" s="55">
        <v>5</v>
      </c>
      <c r="J314" s="55">
        <v>6</v>
      </c>
      <c r="K314" s="55">
        <v>7</v>
      </c>
      <c r="L314" s="55">
        <v>8</v>
      </c>
      <c r="M314" s="55">
        <v>9</v>
      </c>
      <c r="N314" s="55">
        <v>10</v>
      </c>
      <c r="O314" s="55">
        <v>11</v>
      </c>
      <c r="P314" s="55">
        <v>12</v>
      </c>
    </row>
    <row r="315" spans="1:16" ht="11.25">
      <c r="A315" s="53" t="s">
        <v>138</v>
      </c>
      <c r="B315" s="65">
        <f>SUM(E315:P315)</f>
        <v>194885.7</v>
      </c>
      <c r="C315" s="65">
        <v>194885.7</v>
      </c>
      <c r="D315" s="50">
        <f t="shared" si="108"/>
        <v>0</v>
      </c>
      <c r="E315" s="55">
        <f aca="true" t="shared" si="122" ref="E315:P315">E316</f>
        <v>15913.5</v>
      </c>
      <c r="F315" s="55">
        <f t="shared" si="122"/>
        <v>16083.5</v>
      </c>
      <c r="G315" s="55">
        <f t="shared" si="122"/>
        <v>16246.5</v>
      </c>
      <c r="H315" s="55">
        <f t="shared" si="122"/>
        <v>18146.5</v>
      </c>
      <c r="I315" s="55">
        <f t="shared" si="122"/>
        <v>15860.5</v>
      </c>
      <c r="J315" s="55">
        <f t="shared" si="122"/>
        <v>13850.5</v>
      </c>
      <c r="K315" s="55">
        <f t="shared" si="122"/>
        <v>13290.5</v>
      </c>
      <c r="L315" s="55">
        <f t="shared" si="122"/>
        <v>13240.5</v>
      </c>
      <c r="M315" s="55">
        <f t="shared" si="122"/>
        <v>14860.5</v>
      </c>
      <c r="N315" s="55">
        <f t="shared" si="122"/>
        <v>17149.5</v>
      </c>
      <c r="O315" s="55">
        <f t="shared" si="122"/>
        <v>17489.5</v>
      </c>
      <c r="P315" s="55">
        <f t="shared" si="122"/>
        <v>22754.2</v>
      </c>
    </row>
    <row r="316" spans="1:16" ht="11.25">
      <c r="A316" s="53" t="s">
        <v>139</v>
      </c>
      <c r="B316" s="65">
        <f aca="true" t="shared" si="123" ref="B316:B356">SUM(E316:P316)</f>
        <v>194885.7</v>
      </c>
      <c r="C316" s="65">
        <v>194885.7</v>
      </c>
      <c r="D316" s="50">
        <f t="shared" si="108"/>
        <v>0</v>
      </c>
      <c r="E316" s="55">
        <f aca="true" t="shared" si="124" ref="E316:P316">E317+E347</f>
        <v>15913.5</v>
      </c>
      <c r="F316" s="55">
        <f t="shared" si="124"/>
        <v>16083.5</v>
      </c>
      <c r="G316" s="55">
        <f t="shared" si="124"/>
        <v>16246.5</v>
      </c>
      <c r="H316" s="55">
        <f t="shared" si="124"/>
        <v>18146.5</v>
      </c>
      <c r="I316" s="55">
        <f t="shared" si="124"/>
        <v>15860.5</v>
      </c>
      <c r="J316" s="55">
        <f t="shared" si="124"/>
        <v>13850.5</v>
      </c>
      <c r="K316" s="55">
        <f t="shared" si="124"/>
        <v>13290.5</v>
      </c>
      <c r="L316" s="55">
        <f t="shared" si="124"/>
        <v>13240.5</v>
      </c>
      <c r="M316" s="55">
        <f t="shared" si="124"/>
        <v>14860.5</v>
      </c>
      <c r="N316" s="55">
        <f t="shared" si="124"/>
        <v>17149.5</v>
      </c>
      <c r="O316" s="55">
        <f t="shared" si="124"/>
        <v>17489.5</v>
      </c>
      <c r="P316" s="55">
        <f t="shared" si="124"/>
        <v>22754.2</v>
      </c>
    </row>
    <row r="317" spans="1:16" ht="11.25">
      <c r="A317" s="53" t="s">
        <v>140</v>
      </c>
      <c r="B317" s="65">
        <f t="shared" si="123"/>
        <v>194495.7</v>
      </c>
      <c r="C317" s="65">
        <v>194495.7</v>
      </c>
      <c r="D317" s="50">
        <f t="shared" si="108"/>
        <v>0</v>
      </c>
      <c r="E317" s="55">
        <f aca="true" t="shared" si="125" ref="E317:P317">E318+E320+E327</f>
        <v>15813.5</v>
      </c>
      <c r="F317" s="55">
        <f t="shared" si="125"/>
        <v>16083.5</v>
      </c>
      <c r="G317" s="55">
        <f t="shared" si="125"/>
        <v>16146.5</v>
      </c>
      <c r="H317" s="55">
        <f t="shared" si="125"/>
        <v>18146.5</v>
      </c>
      <c r="I317" s="55">
        <f t="shared" si="125"/>
        <v>15860.5</v>
      </c>
      <c r="J317" s="55">
        <f t="shared" si="125"/>
        <v>13850.5</v>
      </c>
      <c r="K317" s="55">
        <f t="shared" si="125"/>
        <v>13290.5</v>
      </c>
      <c r="L317" s="55">
        <f t="shared" si="125"/>
        <v>13240.5</v>
      </c>
      <c r="M317" s="55">
        <f t="shared" si="125"/>
        <v>14860.5</v>
      </c>
      <c r="N317" s="55">
        <f t="shared" si="125"/>
        <v>17149.5</v>
      </c>
      <c r="O317" s="55">
        <f t="shared" si="125"/>
        <v>17389.5</v>
      </c>
      <c r="P317" s="55">
        <f t="shared" si="125"/>
        <v>22664.2</v>
      </c>
    </row>
    <row r="318" spans="1:16" ht="11.25">
      <c r="A318" s="53" t="s">
        <v>141</v>
      </c>
      <c r="B318" s="65">
        <f t="shared" si="123"/>
        <v>108484</v>
      </c>
      <c r="C318" s="65">
        <v>108484</v>
      </c>
      <c r="D318" s="50">
        <f t="shared" si="108"/>
        <v>0</v>
      </c>
      <c r="E318" s="55">
        <f aca="true" t="shared" si="126" ref="E318:P318">E319</f>
        <v>8200</v>
      </c>
      <c r="F318" s="55">
        <f t="shared" si="126"/>
        <v>8200</v>
      </c>
      <c r="G318" s="55">
        <f t="shared" si="126"/>
        <v>8500</v>
      </c>
      <c r="H318" s="55">
        <f t="shared" si="126"/>
        <v>8500</v>
      </c>
      <c r="I318" s="55">
        <f t="shared" si="126"/>
        <v>8500</v>
      </c>
      <c r="J318" s="55">
        <f t="shared" si="126"/>
        <v>8500</v>
      </c>
      <c r="K318" s="55">
        <f t="shared" si="126"/>
        <v>9800</v>
      </c>
      <c r="L318" s="55">
        <f t="shared" si="126"/>
        <v>9800</v>
      </c>
      <c r="M318" s="55">
        <f t="shared" si="126"/>
        <v>8500</v>
      </c>
      <c r="N318" s="55">
        <f t="shared" si="126"/>
        <v>8500</v>
      </c>
      <c r="O318" s="55">
        <f t="shared" si="126"/>
        <v>8500</v>
      </c>
      <c r="P318" s="55">
        <f t="shared" si="126"/>
        <v>12984</v>
      </c>
    </row>
    <row r="319" spans="1:16" ht="11.25">
      <c r="A319" s="53" t="s">
        <v>142</v>
      </c>
      <c r="B319" s="65">
        <f t="shared" si="123"/>
        <v>108484</v>
      </c>
      <c r="C319" s="65">
        <v>108484</v>
      </c>
      <c r="D319" s="50">
        <f t="shared" si="108"/>
        <v>0</v>
      </c>
      <c r="E319" s="55">
        <v>8200</v>
      </c>
      <c r="F319" s="55">
        <v>8200</v>
      </c>
      <c r="G319" s="55">
        <v>8500</v>
      </c>
      <c r="H319" s="55">
        <v>8500</v>
      </c>
      <c r="I319" s="55">
        <v>8500</v>
      </c>
      <c r="J319" s="55">
        <v>8500</v>
      </c>
      <c r="K319" s="55">
        <v>9800</v>
      </c>
      <c r="L319" s="55">
        <v>9800</v>
      </c>
      <c r="M319" s="55">
        <v>8500</v>
      </c>
      <c r="N319" s="55">
        <v>8500</v>
      </c>
      <c r="O319" s="55">
        <v>8500</v>
      </c>
      <c r="P319" s="55">
        <v>12984</v>
      </c>
    </row>
    <row r="320" spans="1:16" ht="22.5">
      <c r="A320" s="57" t="s">
        <v>143</v>
      </c>
      <c r="B320" s="65">
        <f t="shared" si="123"/>
        <v>11931.7</v>
      </c>
      <c r="C320" s="65">
        <v>11931.7</v>
      </c>
      <c r="D320" s="50">
        <f t="shared" si="108"/>
        <v>0</v>
      </c>
      <c r="E320" s="55">
        <f aca="true" t="shared" si="127" ref="E320:P320">E321+E326</f>
        <v>910</v>
      </c>
      <c r="F320" s="55">
        <f t="shared" si="127"/>
        <v>910</v>
      </c>
      <c r="G320" s="55">
        <f t="shared" si="127"/>
        <v>943</v>
      </c>
      <c r="H320" s="55">
        <f t="shared" si="127"/>
        <v>943</v>
      </c>
      <c r="I320" s="55">
        <f t="shared" si="127"/>
        <v>942</v>
      </c>
      <c r="J320" s="55">
        <f t="shared" si="127"/>
        <v>942</v>
      </c>
      <c r="K320" s="55">
        <f t="shared" si="127"/>
        <v>1072</v>
      </c>
      <c r="L320" s="55">
        <f t="shared" si="127"/>
        <v>1072</v>
      </c>
      <c r="M320" s="55">
        <f t="shared" si="127"/>
        <v>942</v>
      </c>
      <c r="N320" s="55">
        <f t="shared" si="127"/>
        <v>946</v>
      </c>
      <c r="O320" s="55">
        <f t="shared" si="127"/>
        <v>946</v>
      </c>
      <c r="P320" s="55">
        <f t="shared" si="127"/>
        <v>1363.7</v>
      </c>
    </row>
    <row r="321" spans="1:16" ht="11.25">
      <c r="A321" s="81" t="s">
        <v>209</v>
      </c>
      <c r="B321" s="65">
        <f t="shared" si="123"/>
        <v>9763.7</v>
      </c>
      <c r="C321" s="65">
        <v>9763.7</v>
      </c>
      <c r="D321" s="50">
        <f t="shared" si="108"/>
        <v>0</v>
      </c>
      <c r="E321" s="55">
        <f aca="true" t="shared" si="128" ref="E321:P321">E322+E323+E324+E325</f>
        <v>746</v>
      </c>
      <c r="F321" s="55">
        <f t="shared" si="128"/>
        <v>746</v>
      </c>
      <c r="G321" s="55">
        <f t="shared" si="128"/>
        <v>779</v>
      </c>
      <c r="H321" s="55">
        <f t="shared" si="128"/>
        <v>779</v>
      </c>
      <c r="I321" s="55">
        <f t="shared" si="128"/>
        <v>778</v>
      </c>
      <c r="J321" s="55">
        <f t="shared" si="128"/>
        <v>778</v>
      </c>
      <c r="K321" s="55">
        <f t="shared" si="128"/>
        <v>882</v>
      </c>
      <c r="L321" s="55">
        <f t="shared" si="128"/>
        <v>882</v>
      </c>
      <c r="M321" s="55">
        <f t="shared" si="128"/>
        <v>778</v>
      </c>
      <c r="N321" s="55">
        <f t="shared" si="128"/>
        <v>782</v>
      </c>
      <c r="O321" s="55">
        <f t="shared" si="128"/>
        <v>782</v>
      </c>
      <c r="P321" s="55">
        <f t="shared" si="128"/>
        <v>1051.7</v>
      </c>
    </row>
    <row r="322" spans="1:16" ht="11.25">
      <c r="A322" s="53" t="s">
        <v>145</v>
      </c>
      <c r="B322" s="65">
        <f t="shared" si="123"/>
        <v>7595.7</v>
      </c>
      <c r="C322" s="65">
        <v>7595.7</v>
      </c>
      <c r="D322" s="50">
        <f t="shared" si="108"/>
        <v>0</v>
      </c>
      <c r="E322" s="55">
        <f>E319*0.07</f>
        <v>574</v>
      </c>
      <c r="F322" s="55">
        <f>F319*0.07</f>
        <v>574</v>
      </c>
      <c r="G322" s="55">
        <f>574+33</f>
        <v>607</v>
      </c>
      <c r="H322" s="55">
        <f>574+33</f>
        <v>607</v>
      </c>
      <c r="I322" s="55">
        <f>574+33</f>
        <v>607</v>
      </c>
      <c r="J322" s="55">
        <f>574+33</f>
        <v>607</v>
      </c>
      <c r="K322" s="55">
        <f>665+33</f>
        <v>698</v>
      </c>
      <c r="L322" s="55">
        <f>665+33</f>
        <v>698</v>
      </c>
      <c r="M322" s="55">
        <f>574+33</f>
        <v>607</v>
      </c>
      <c r="N322" s="55">
        <f>574+33</f>
        <v>607</v>
      </c>
      <c r="O322" s="55">
        <f>574+33</f>
        <v>607</v>
      </c>
      <c r="P322" s="55">
        <f>1098+1.7-297</f>
        <v>802.7</v>
      </c>
    </row>
    <row r="323" spans="1:16" ht="11.25">
      <c r="A323" s="53" t="s">
        <v>146</v>
      </c>
      <c r="B323" s="65">
        <f t="shared" si="123"/>
        <v>941.9999999999999</v>
      </c>
      <c r="C323" s="65">
        <v>942</v>
      </c>
      <c r="D323" s="50">
        <f t="shared" si="108"/>
        <v>0</v>
      </c>
      <c r="E323" s="55">
        <v>78.3</v>
      </c>
      <c r="F323" s="55">
        <v>78.3</v>
      </c>
      <c r="G323" s="55">
        <v>78.3</v>
      </c>
      <c r="H323" s="55">
        <v>78.3</v>
      </c>
      <c r="I323" s="55">
        <v>77.4</v>
      </c>
      <c r="J323" s="55">
        <v>77.4</v>
      </c>
      <c r="K323" s="55">
        <v>77.4</v>
      </c>
      <c r="L323" s="55">
        <v>77.4</v>
      </c>
      <c r="M323" s="55">
        <v>77.4</v>
      </c>
      <c r="N323" s="55">
        <v>80.9</v>
      </c>
      <c r="O323" s="55">
        <v>80.9</v>
      </c>
      <c r="P323" s="55">
        <v>80</v>
      </c>
    </row>
    <row r="324" spans="1:16" ht="11.25">
      <c r="A324" s="53" t="s">
        <v>147</v>
      </c>
      <c r="B324" s="65">
        <f t="shared" si="123"/>
        <v>1084</v>
      </c>
      <c r="C324" s="65">
        <v>1084</v>
      </c>
      <c r="D324" s="50">
        <f t="shared" si="108"/>
        <v>0</v>
      </c>
      <c r="E324" s="55">
        <f>E319*0.01</f>
        <v>82</v>
      </c>
      <c r="F324" s="55">
        <f>F319*0.01</f>
        <v>82</v>
      </c>
      <c r="G324" s="55">
        <v>82</v>
      </c>
      <c r="H324" s="55">
        <v>82</v>
      </c>
      <c r="I324" s="55">
        <v>82</v>
      </c>
      <c r="J324" s="55">
        <v>82</v>
      </c>
      <c r="K324" s="55">
        <v>95</v>
      </c>
      <c r="L324" s="55">
        <v>95</v>
      </c>
      <c r="M324" s="55">
        <v>82</v>
      </c>
      <c r="N324" s="55">
        <v>82</v>
      </c>
      <c r="O324" s="55">
        <v>82</v>
      </c>
      <c r="P324" s="55">
        <v>156</v>
      </c>
    </row>
    <row r="325" spans="1:16" ht="11.25">
      <c r="A325" s="53" t="s">
        <v>148</v>
      </c>
      <c r="B325" s="65">
        <f t="shared" si="123"/>
        <v>141.99999999999997</v>
      </c>
      <c r="C325" s="65">
        <v>142</v>
      </c>
      <c r="D325" s="50">
        <f t="shared" si="108"/>
        <v>0</v>
      </c>
      <c r="E325" s="55">
        <v>11.7</v>
      </c>
      <c r="F325" s="55">
        <v>11.7</v>
      </c>
      <c r="G325" s="55">
        <v>11.7</v>
      </c>
      <c r="H325" s="55">
        <v>11.7</v>
      </c>
      <c r="I325" s="55">
        <v>11.6</v>
      </c>
      <c r="J325" s="55">
        <v>11.6</v>
      </c>
      <c r="K325" s="55">
        <v>11.6</v>
      </c>
      <c r="L325" s="55">
        <v>11.6</v>
      </c>
      <c r="M325" s="55">
        <v>11.6</v>
      </c>
      <c r="N325" s="55">
        <v>12.1</v>
      </c>
      <c r="O325" s="55">
        <v>12.1</v>
      </c>
      <c r="P325" s="55">
        <v>13</v>
      </c>
    </row>
    <row r="326" spans="1:16" ht="11.25">
      <c r="A326" s="53" t="s">
        <v>149</v>
      </c>
      <c r="B326" s="65">
        <f t="shared" si="123"/>
        <v>2168</v>
      </c>
      <c r="C326" s="65">
        <v>2168</v>
      </c>
      <c r="D326" s="50">
        <f aca="true" t="shared" si="129" ref="D326:D389">+C326-B326</f>
        <v>0</v>
      </c>
      <c r="E326" s="55">
        <f>E319*0.02</f>
        <v>164</v>
      </c>
      <c r="F326" s="55">
        <f>F319*0.02</f>
        <v>164</v>
      </c>
      <c r="G326" s="55">
        <v>164</v>
      </c>
      <c r="H326" s="55">
        <v>164</v>
      </c>
      <c r="I326" s="55">
        <v>164</v>
      </c>
      <c r="J326" s="55">
        <v>164</v>
      </c>
      <c r="K326" s="55">
        <v>190</v>
      </c>
      <c r="L326" s="55">
        <v>190</v>
      </c>
      <c r="M326" s="55">
        <v>164</v>
      </c>
      <c r="N326" s="55">
        <v>164</v>
      </c>
      <c r="O326" s="55">
        <v>164</v>
      </c>
      <c r="P326" s="55">
        <v>312</v>
      </c>
    </row>
    <row r="327" spans="1:16" ht="11.25">
      <c r="A327" s="53" t="s">
        <v>150</v>
      </c>
      <c r="B327" s="65">
        <f t="shared" si="123"/>
        <v>74080</v>
      </c>
      <c r="C327" s="65">
        <v>74080</v>
      </c>
      <c r="D327" s="50">
        <f t="shared" si="129"/>
        <v>0</v>
      </c>
      <c r="E327" s="55">
        <f>+E328+E329+E330+E331+E332+E333+E334+E335+E338+E340+E341+E342</f>
        <v>6703.5</v>
      </c>
      <c r="F327" s="55">
        <f aca="true" t="shared" si="130" ref="F327:P327">+F328+F329+F330+F331+F332+F333+F334+F335+F338+F340+F341+F342</f>
        <v>6973.5</v>
      </c>
      <c r="G327" s="55">
        <f t="shared" si="130"/>
        <v>6703.5</v>
      </c>
      <c r="H327" s="55">
        <f t="shared" si="130"/>
        <v>8703.5</v>
      </c>
      <c r="I327" s="55">
        <f t="shared" si="130"/>
        <v>6418.5</v>
      </c>
      <c r="J327" s="55">
        <f t="shared" si="130"/>
        <v>4408.5</v>
      </c>
      <c r="K327" s="55">
        <f t="shared" si="130"/>
        <v>2418.5</v>
      </c>
      <c r="L327" s="55">
        <f t="shared" si="130"/>
        <v>2368.5</v>
      </c>
      <c r="M327" s="55">
        <f t="shared" si="130"/>
        <v>5418.5</v>
      </c>
      <c r="N327" s="55">
        <f t="shared" si="130"/>
        <v>7703.5</v>
      </c>
      <c r="O327" s="55">
        <f t="shared" si="130"/>
        <v>7943.5</v>
      </c>
      <c r="P327" s="55">
        <f t="shared" si="130"/>
        <v>8316.5</v>
      </c>
    </row>
    <row r="328" spans="1:16" ht="11.25">
      <c r="A328" s="53" t="s">
        <v>151</v>
      </c>
      <c r="B328" s="65">
        <f t="shared" si="123"/>
        <v>500</v>
      </c>
      <c r="C328" s="65">
        <v>500</v>
      </c>
      <c r="D328" s="50">
        <f t="shared" si="129"/>
        <v>0</v>
      </c>
      <c r="E328" s="55">
        <v>50</v>
      </c>
      <c r="F328" s="55">
        <v>50</v>
      </c>
      <c r="G328" s="55">
        <v>50</v>
      </c>
      <c r="H328" s="55">
        <v>50</v>
      </c>
      <c r="I328" s="55">
        <v>50</v>
      </c>
      <c r="J328" s="55"/>
      <c r="K328" s="55"/>
      <c r="L328" s="55">
        <v>50</v>
      </c>
      <c r="M328" s="55">
        <v>50</v>
      </c>
      <c r="N328" s="55">
        <v>50</v>
      </c>
      <c r="O328" s="55">
        <v>50</v>
      </c>
      <c r="P328" s="55">
        <v>50</v>
      </c>
    </row>
    <row r="329" spans="1:16" ht="11.25">
      <c r="A329" s="53" t="s">
        <v>152</v>
      </c>
      <c r="B329" s="65">
        <f t="shared" si="123"/>
        <v>7400</v>
      </c>
      <c r="C329" s="65">
        <v>7400</v>
      </c>
      <c r="D329" s="50">
        <f t="shared" si="129"/>
        <v>0</v>
      </c>
      <c r="E329" s="55">
        <v>616</v>
      </c>
      <c r="F329" s="55">
        <v>616</v>
      </c>
      <c r="G329" s="55">
        <v>616</v>
      </c>
      <c r="H329" s="55">
        <v>616</v>
      </c>
      <c r="I329" s="55">
        <v>616</v>
      </c>
      <c r="J329" s="55">
        <v>616</v>
      </c>
      <c r="K329" s="55">
        <v>616</v>
      </c>
      <c r="L329" s="55">
        <v>616</v>
      </c>
      <c r="M329" s="55">
        <v>616</v>
      </c>
      <c r="N329" s="55">
        <v>616</v>
      </c>
      <c r="O329" s="55">
        <v>616</v>
      </c>
      <c r="P329" s="55">
        <v>624</v>
      </c>
    </row>
    <row r="330" spans="1:16" ht="11.25">
      <c r="A330" s="53" t="s">
        <v>153</v>
      </c>
      <c r="B330" s="65">
        <f t="shared" si="123"/>
        <v>30000</v>
      </c>
      <c r="C330" s="65">
        <v>30000</v>
      </c>
      <c r="D330" s="50">
        <f t="shared" si="129"/>
        <v>0</v>
      </c>
      <c r="E330" s="55">
        <v>3285</v>
      </c>
      <c r="F330" s="55">
        <v>3285</v>
      </c>
      <c r="G330" s="55">
        <v>3285</v>
      </c>
      <c r="H330" s="55">
        <v>5285</v>
      </c>
      <c r="I330" s="55">
        <v>2000</v>
      </c>
      <c r="J330" s="55"/>
      <c r="K330" s="55"/>
      <c r="L330" s="55"/>
      <c r="M330" s="55"/>
      <c r="N330" s="55">
        <v>4285</v>
      </c>
      <c r="O330" s="55">
        <v>4285</v>
      </c>
      <c r="P330" s="55">
        <v>4290</v>
      </c>
    </row>
    <row r="331" spans="1:16" ht="11.25">
      <c r="A331" s="53" t="s">
        <v>154</v>
      </c>
      <c r="B331" s="65">
        <f t="shared" si="123"/>
        <v>600</v>
      </c>
      <c r="C331" s="65">
        <v>600</v>
      </c>
      <c r="D331" s="50">
        <f t="shared" si="129"/>
        <v>0</v>
      </c>
      <c r="E331" s="55">
        <v>50</v>
      </c>
      <c r="F331" s="55">
        <v>50</v>
      </c>
      <c r="G331" s="55">
        <v>50</v>
      </c>
      <c r="H331" s="55">
        <v>50</v>
      </c>
      <c r="I331" s="55">
        <v>50</v>
      </c>
      <c r="J331" s="55">
        <v>50</v>
      </c>
      <c r="K331" s="55">
        <v>50</v>
      </c>
      <c r="L331" s="55">
        <v>50</v>
      </c>
      <c r="M331" s="55">
        <v>50</v>
      </c>
      <c r="N331" s="55">
        <v>50</v>
      </c>
      <c r="O331" s="55">
        <v>50</v>
      </c>
      <c r="P331" s="55">
        <v>50</v>
      </c>
    </row>
    <row r="332" spans="1:16" ht="11.25">
      <c r="A332" s="53" t="s">
        <v>155</v>
      </c>
      <c r="B332" s="65">
        <f t="shared" si="123"/>
        <v>500</v>
      </c>
      <c r="C332" s="65">
        <v>500</v>
      </c>
      <c r="D332" s="50">
        <f t="shared" si="129"/>
        <v>0</v>
      </c>
      <c r="E332" s="55">
        <v>50</v>
      </c>
      <c r="F332" s="55">
        <v>50</v>
      </c>
      <c r="G332" s="55">
        <v>50</v>
      </c>
      <c r="H332" s="55">
        <v>50</v>
      </c>
      <c r="I332" s="55">
        <v>50</v>
      </c>
      <c r="J332" s="55">
        <v>50</v>
      </c>
      <c r="K332" s="55"/>
      <c r="L332" s="55"/>
      <c r="M332" s="55">
        <v>50</v>
      </c>
      <c r="N332" s="55">
        <v>50</v>
      </c>
      <c r="O332" s="55">
        <v>50</v>
      </c>
      <c r="P332" s="55">
        <v>50</v>
      </c>
    </row>
    <row r="333" spans="1:16" ht="11.25">
      <c r="A333" s="53" t="s">
        <v>156</v>
      </c>
      <c r="B333" s="65">
        <f t="shared" si="123"/>
        <v>6030</v>
      </c>
      <c r="C333" s="65">
        <v>6030</v>
      </c>
      <c r="D333" s="50">
        <f t="shared" si="129"/>
        <v>0</v>
      </c>
      <c r="E333" s="55">
        <v>502.5</v>
      </c>
      <c r="F333" s="55">
        <v>502.5</v>
      </c>
      <c r="G333" s="55">
        <v>502.5</v>
      </c>
      <c r="H333" s="55">
        <v>502.5</v>
      </c>
      <c r="I333" s="55">
        <v>502.5</v>
      </c>
      <c r="J333" s="55">
        <v>502.5</v>
      </c>
      <c r="K333" s="55">
        <v>502.5</v>
      </c>
      <c r="L333" s="55">
        <v>502.5</v>
      </c>
      <c r="M333" s="55">
        <v>502.5</v>
      </c>
      <c r="N333" s="55">
        <v>502.5</v>
      </c>
      <c r="O333" s="55">
        <v>502.5</v>
      </c>
      <c r="P333" s="55">
        <v>502.5</v>
      </c>
    </row>
    <row r="334" spans="1:16" ht="11.25">
      <c r="A334" s="53" t="s">
        <v>157</v>
      </c>
      <c r="B334" s="65">
        <f t="shared" si="123"/>
        <v>100</v>
      </c>
      <c r="C334" s="65">
        <v>100</v>
      </c>
      <c r="D334" s="50">
        <f t="shared" si="129"/>
        <v>0</v>
      </c>
      <c r="E334" s="55"/>
      <c r="F334" s="55">
        <v>50</v>
      </c>
      <c r="G334" s="55"/>
      <c r="H334" s="55"/>
      <c r="I334" s="55"/>
      <c r="J334" s="55"/>
      <c r="K334" s="55"/>
      <c r="L334" s="55"/>
      <c r="M334" s="55"/>
      <c r="N334" s="55"/>
      <c r="O334" s="55">
        <v>50</v>
      </c>
      <c r="P334" s="55"/>
    </row>
    <row r="335" spans="1:16" ht="11.25">
      <c r="A335" s="53" t="s">
        <v>158</v>
      </c>
      <c r="B335" s="65">
        <f t="shared" si="123"/>
        <v>60</v>
      </c>
      <c r="C335" s="65">
        <v>60</v>
      </c>
      <c r="D335" s="50">
        <f t="shared" si="129"/>
        <v>0</v>
      </c>
      <c r="E335" s="55"/>
      <c r="F335" s="55">
        <v>60</v>
      </c>
      <c r="G335" s="55"/>
      <c r="H335" s="55"/>
      <c r="I335" s="55"/>
      <c r="J335" s="55"/>
      <c r="K335" s="55"/>
      <c r="L335" s="55"/>
      <c r="M335" s="55"/>
      <c r="N335" s="55"/>
      <c r="O335" s="55"/>
      <c r="P335" s="55"/>
    </row>
    <row r="336" spans="1:16" ht="11.25">
      <c r="A336" s="53" t="s">
        <v>159</v>
      </c>
      <c r="B336" s="65">
        <f t="shared" si="123"/>
        <v>0</v>
      </c>
      <c r="C336" s="65"/>
      <c r="D336" s="50">
        <f t="shared" si="129"/>
        <v>0</v>
      </c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</row>
    <row r="337" spans="1:16" ht="11.25">
      <c r="A337" s="53" t="s">
        <v>160</v>
      </c>
      <c r="B337" s="65">
        <f t="shared" si="123"/>
        <v>0</v>
      </c>
      <c r="C337" s="65"/>
      <c r="D337" s="50">
        <f t="shared" si="129"/>
        <v>0</v>
      </c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</row>
    <row r="338" spans="1:16" ht="11.25">
      <c r="A338" s="53" t="s">
        <v>161</v>
      </c>
      <c r="B338" s="65">
        <f t="shared" si="123"/>
        <v>160</v>
      </c>
      <c r="C338" s="65">
        <v>160</v>
      </c>
      <c r="D338" s="50">
        <f t="shared" si="129"/>
        <v>0</v>
      </c>
      <c r="E338" s="55"/>
      <c r="F338" s="55">
        <v>60</v>
      </c>
      <c r="G338" s="55"/>
      <c r="H338" s="55"/>
      <c r="I338" s="55"/>
      <c r="J338" s="55">
        <v>40</v>
      </c>
      <c r="K338" s="55"/>
      <c r="L338" s="55"/>
      <c r="M338" s="55"/>
      <c r="N338" s="55"/>
      <c r="O338" s="55">
        <v>60</v>
      </c>
      <c r="P338" s="55"/>
    </row>
    <row r="339" spans="1:16" ht="11.25">
      <c r="A339" s="53" t="s">
        <v>162</v>
      </c>
      <c r="B339" s="65">
        <f t="shared" si="123"/>
        <v>0</v>
      </c>
      <c r="C339" s="65"/>
      <c r="D339" s="50">
        <f t="shared" si="129"/>
        <v>0</v>
      </c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</row>
    <row r="340" spans="1:16" ht="11.25">
      <c r="A340" s="53" t="s">
        <v>163</v>
      </c>
      <c r="B340" s="65">
        <f t="shared" si="123"/>
        <v>26600</v>
      </c>
      <c r="C340" s="65">
        <v>26600</v>
      </c>
      <c r="D340" s="50">
        <f t="shared" si="129"/>
        <v>0</v>
      </c>
      <c r="E340" s="55">
        <v>2000</v>
      </c>
      <c r="F340" s="55">
        <v>2000</v>
      </c>
      <c r="G340" s="55">
        <v>2000</v>
      </c>
      <c r="H340" s="55">
        <v>2000</v>
      </c>
      <c r="I340" s="55">
        <v>3000</v>
      </c>
      <c r="J340" s="55">
        <v>3000</v>
      </c>
      <c r="K340" s="55">
        <v>1000</v>
      </c>
      <c r="L340" s="55">
        <v>1000</v>
      </c>
      <c r="M340" s="55">
        <v>4000</v>
      </c>
      <c r="N340" s="55">
        <v>2000</v>
      </c>
      <c r="O340" s="55">
        <v>2000</v>
      </c>
      <c r="P340" s="55">
        <v>2600</v>
      </c>
    </row>
    <row r="341" spans="1:16" ht="11.25">
      <c r="A341" s="53" t="s">
        <v>164</v>
      </c>
      <c r="B341" s="65">
        <f t="shared" si="123"/>
        <v>1800</v>
      </c>
      <c r="C341" s="65">
        <v>1800</v>
      </c>
      <c r="D341" s="50">
        <f t="shared" si="129"/>
        <v>0</v>
      </c>
      <c r="E341" s="55">
        <v>150</v>
      </c>
      <c r="F341" s="55">
        <v>150</v>
      </c>
      <c r="G341" s="55">
        <v>150</v>
      </c>
      <c r="H341" s="55">
        <v>150</v>
      </c>
      <c r="I341" s="55">
        <v>150</v>
      </c>
      <c r="J341" s="55">
        <v>150</v>
      </c>
      <c r="K341" s="55">
        <v>150</v>
      </c>
      <c r="L341" s="55">
        <v>150</v>
      </c>
      <c r="M341" s="55">
        <v>150</v>
      </c>
      <c r="N341" s="55">
        <v>150</v>
      </c>
      <c r="O341" s="55">
        <v>150</v>
      </c>
      <c r="P341" s="55">
        <v>150</v>
      </c>
    </row>
    <row r="342" spans="1:16" ht="21" customHeight="1">
      <c r="A342" s="57" t="s">
        <v>165</v>
      </c>
      <c r="B342" s="65">
        <f t="shared" si="123"/>
        <v>330</v>
      </c>
      <c r="C342" s="65">
        <v>330</v>
      </c>
      <c r="D342" s="50">
        <f t="shared" si="129"/>
        <v>0</v>
      </c>
      <c r="E342" s="55">
        <f aca="true" t="shared" si="131" ref="E342:P342">E343+E344+E345</f>
        <v>0</v>
      </c>
      <c r="F342" s="55">
        <f t="shared" si="131"/>
        <v>100</v>
      </c>
      <c r="G342" s="55">
        <f t="shared" si="131"/>
        <v>0</v>
      </c>
      <c r="H342" s="55">
        <f t="shared" si="131"/>
        <v>0</v>
      </c>
      <c r="I342" s="55">
        <f t="shared" si="131"/>
        <v>0</v>
      </c>
      <c r="J342" s="55">
        <f t="shared" si="131"/>
        <v>0</v>
      </c>
      <c r="K342" s="55">
        <f t="shared" si="131"/>
        <v>100</v>
      </c>
      <c r="L342" s="55">
        <f t="shared" si="131"/>
        <v>0</v>
      </c>
      <c r="M342" s="55">
        <f t="shared" si="131"/>
        <v>0</v>
      </c>
      <c r="N342" s="55">
        <f t="shared" si="131"/>
        <v>0</v>
      </c>
      <c r="O342" s="55">
        <f t="shared" si="131"/>
        <v>130</v>
      </c>
      <c r="P342" s="55">
        <f t="shared" si="131"/>
        <v>0</v>
      </c>
    </row>
    <row r="343" spans="1:16" ht="22.5">
      <c r="A343" s="57" t="s">
        <v>204</v>
      </c>
      <c r="B343" s="65">
        <f t="shared" si="123"/>
        <v>0</v>
      </c>
      <c r="C343" s="65"/>
      <c r="D343" s="50">
        <f t="shared" si="129"/>
        <v>0</v>
      </c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</row>
    <row r="344" spans="1:16" ht="22.5">
      <c r="A344" s="57" t="s">
        <v>205</v>
      </c>
      <c r="B344" s="65">
        <f t="shared" si="123"/>
        <v>330</v>
      </c>
      <c r="C344" s="65">
        <v>330</v>
      </c>
      <c r="D344" s="50">
        <f t="shared" si="129"/>
        <v>0</v>
      </c>
      <c r="E344" s="55"/>
      <c r="F344" s="55">
        <v>100</v>
      </c>
      <c r="G344" s="55"/>
      <c r="H344" s="55"/>
      <c r="I344" s="55"/>
      <c r="J344" s="55"/>
      <c r="K344" s="55">
        <v>100</v>
      </c>
      <c r="L344" s="55"/>
      <c r="M344" s="55"/>
      <c r="N344" s="55"/>
      <c r="O344" s="55">
        <v>130</v>
      </c>
      <c r="P344" s="55"/>
    </row>
    <row r="345" spans="1:16" ht="22.5">
      <c r="A345" s="57" t="s">
        <v>206</v>
      </c>
      <c r="B345" s="65">
        <f t="shared" si="123"/>
        <v>0</v>
      </c>
      <c r="C345" s="65"/>
      <c r="D345" s="50">
        <f t="shared" si="129"/>
        <v>0</v>
      </c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</row>
    <row r="346" spans="1:16" ht="11.25">
      <c r="A346" s="81" t="s">
        <v>208</v>
      </c>
      <c r="B346" s="65">
        <f t="shared" si="123"/>
        <v>0</v>
      </c>
      <c r="C346" s="65"/>
      <c r="D346" s="50">
        <f t="shared" si="129"/>
        <v>0</v>
      </c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</row>
    <row r="347" spans="1:16" ht="11.25">
      <c r="A347" s="53" t="s">
        <v>170</v>
      </c>
      <c r="B347" s="65">
        <f t="shared" si="123"/>
        <v>390</v>
      </c>
      <c r="C347" s="65">
        <v>390</v>
      </c>
      <c r="D347" s="50">
        <f t="shared" si="129"/>
        <v>0</v>
      </c>
      <c r="E347" s="55">
        <f aca="true" t="shared" si="132" ref="E347:P347">E348+E351</f>
        <v>100</v>
      </c>
      <c r="F347" s="55">
        <f t="shared" si="132"/>
        <v>0</v>
      </c>
      <c r="G347" s="55">
        <f t="shared" si="132"/>
        <v>100</v>
      </c>
      <c r="H347" s="55">
        <f t="shared" si="132"/>
        <v>0</v>
      </c>
      <c r="I347" s="55">
        <f t="shared" si="132"/>
        <v>0</v>
      </c>
      <c r="J347" s="55">
        <f t="shared" si="132"/>
        <v>0</v>
      </c>
      <c r="K347" s="55">
        <f t="shared" si="132"/>
        <v>0</v>
      </c>
      <c r="L347" s="55">
        <f t="shared" si="132"/>
        <v>0</v>
      </c>
      <c r="M347" s="55">
        <f t="shared" si="132"/>
        <v>0</v>
      </c>
      <c r="N347" s="55">
        <f t="shared" si="132"/>
        <v>0</v>
      </c>
      <c r="O347" s="55">
        <f t="shared" si="132"/>
        <v>100</v>
      </c>
      <c r="P347" s="55">
        <f t="shared" si="132"/>
        <v>90</v>
      </c>
    </row>
    <row r="348" spans="1:16" ht="11.25">
      <c r="A348" s="53" t="s">
        <v>171</v>
      </c>
      <c r="B348" s="65">
        <f t="shared" si="123"/>
        <v>390</v>
      </c>
      <c r="C348" s="65">
        <v>390</v>
      </c>
      <c r="D348" s="50">
        <f t="shared" si="129"/>
        <v>0</v>
      </c>
      <c r="E348" s="55">
        <f aca="true" t="shared" si="133" ref="E348:P349">E349</f>
        <v>100</v>
      </c>
      <c r="F348" s="55">
        <f t="shared" si="133"/>
        <v>0</v>
      </c>
      <c r="G348" s="55">
        <f t="shared" si="133"/>
        <v>100</v>
      </c>
      <c r="H348" s="55">
        <f t="shared" si="133"/>
        <v>0</v>
      </c>
      <c r="I348" s="55">
        <f t="shared" si="133"/>
        <v>0</v>
      </c>
      <c r="J348" s="55">
        <f t="shared" si="133"/>
        <v>0</v>
      </c>
      <c r="K348" s="55">
        <f t="shared" si="133"/>
        <v>0</v>
      </c>
      <c r="L348" s="55">
        <f t="shared" si="133"/>
        <v>0</v>
      </c>
      <c r="M348" s="55">
        <f t="shared" si="133"/>
        <v>0</v>
      </c>
      <c r="N348" s="55">
        <f t="shared" si="133"/>
        <v>0</v>
      </c>
      <c r="O348" s="55">
        <f t="shared" si="133"/>
        <v>100</v>
      </c>
      <c r="P348" s="55">
        <f t="shared" si="133"/>
        <v>90</v>
      </c>
    </row>
    <row r="349" spans="1:16" ht="22.5">
      <c r="A349" s="57" t="s">
        <v>172</v>
      </c>
      <c r="B349" s="65">
        <f t="shared" si="123"/>
        <v>390</v>
      </c>
      <c r="C349" s="65">
        <v>390</v>
      </c>
      <c r="D349" s="50">
        <f t="shared" si="129"/>
        <v>0</v>
      </c>
      <c r="E349" s="55">
        <f t="shared" si="133"/>
        <v>100</v>
      </c>
      <c r="F349" s="55">
        <f t="shared" si="133"/>
        <v>0</v>
      </c>
      <c r="G349" s="55">
        <f t="shared" si="133"/>
        <v>100</v>
      </c>
      <c r="H349" s="55">
        <f t="shared" si="133"/>
        <v>0</v>
      </c>
      <c r="I349" s="55">
        <f t="shared" si="133"/>
        <v>0</v>
      </c>
      <c r="J349" s="55">
        <f t="shared" si="133"/>
        <v>0</v>
      </c>
      <c r="K349" s="55">
        <f t="shared" si="133"/>
        <v>0</v>
      </c>
      <c r="L349" s="55">
        <f t="shared" si="133"/>
        <v>0</v>
      </c>
      <c r="M349" s="55">
        <f t="shared" si="133"/>
        <v>0</v>
      </c>
      <c r="N349" s="55">
        <f t="shared" si="133"/>
        <v>0</v>
      </c>
      <c r="O349" s="55">
        <f t="shared" si="133"/>
        <v>100</v>
      </c>
      <c r="P349" s="55">
        <f t="shared" si="133"/>
        <v>90</v>
      </c>
    </row>
    <row r="350" spans="1:16" ht="11.25">
      <c r="A350" s="53" t="s">
        <v>173</v>
      </c>
      <c r="B350" s="65">
        <f t="shared" si="123"/>
        <v>390</v>
      </c>
      <c r="C350" s="65">
        <v>390</v>
      </c>
      <c r="D350" s="50">
        <f t="shared" si="129"/>
        <v>0</v>
      </c>
      <c r="E350" s="55">
        <v>100</v>
      </c>
      <c r="F350" s="55"/>
      <c r="G350" s="55">
        <v>100</v>
      </c>
      <c r="H350" s="55"/>
      <c r="I350" s="55"/>
      <c r="J350" s="55"/>
      <c r="K350" s="55"/>
      <c r="L350" s="55"/>
      <c r="M350" s="55"/>
      <c r="N350" s="55"/>
      <c r="O350" s="55">
        <v>100</v>
      </c>
      <c r="P350" s="55">
        <v>90</v>
      </c>
    </row>
    <row r="351" spans="1:16" ht="11.25">
      <c r="A351" s="53" t="s">
        <v>174</v>
      </c>
      <c r="B351" s="65">
        <f t="shared" si="123"/>
        <v>0</v>
      </c>
      <c r="C351" s="65">
        <v>0</v>
      </c>
      <c r="D351" s="50">
        <f t="shared" si="129"/>
        <v>0</v>
      </c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</row>
    <row r="352" spans="1:16" ht="11.25">
      <c r="A352" s="53" t="s">
        <v>175</v>
      </c>
      <c r="B352" s="65">
        <f t="shared" si="123"/>
        <v>0</v>
      </c>
      <c r="C352" s="65"/>
      <c r="D352" s="50">
        <f t="shared" si="129"/>
        <v>0</v>
      </c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</row>
    <row r="353" spans="1:16" ht="11.25">
      <c r="A353" s="53" t="s">
        <v>176</v>
      </c>
      <c r="B353" s="65">
        <f t="shared" si="123"/>
        <v>0</v>
      </c>
      <c r="C353" s="65"/>
      <c r="D353" s="50">
        <f t="shared" si="129"/>
        <v>0</v>
      </c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</row>
    <row r="354" spans="1:16" ht="11.25">
      <c r="A354" s="53" t="s">
        <v>177</v>
      </c>
      <c r="B354" s="65">
        <f t="shared" si="123"/>
        <v>194885.7</v>
      </c>
      <c r="C354" s="65">
        <v>194885.7</v>
      </c>
      <c r="D354" s="50">
        <f t="shared" si="129"/>
        <v>0</v>
      </c>
      <c r="E354" s="55">
        <f aca="true" t="shared" si="134" ref="E354:P354">E316</f>
        <v>15913.5</v>
      </c>
      <c r="F354" s="55">
        <f t="shared" si="134"/>
        <v>16083.5</v>
      </c>
      <c r="G354" s="55">
        <f t="shared" si="134"/>
        <v>16246.5</v>
      </c>
      <c r="H354" s="55">
        <f t="shared" si="134"/>
        <v>18146.5</v>
      </c>
      <c r="I354" s="55">
        <f t="shared" si="134"/>
        <v>15860.5</v>
      </c>
      <c r="J354" s="55">
        <f t="shared" si="134"/>
        <v>13850.5</v>
      </c>
      <c r="K354" s="55">
        <f t="shared" si="134"/>
        <v>13290.5</v>
      </c>
      <c r="L354" s="55">
        <f t="shared" si="134"/>
        <v>13240.5</v>
      </c>
      <c r="M354" s="55">
        <f t="shared" si="134"/>
        <v>14860.5</v>
      </c>
      <c r="N354" s="55">
        <f t="shared" si="134"/>
        <v>17149.5</v>
      </c>
      <c r="O354" s="55">
        <f t="shared" si="134"/>
        <v>17489.5</v>
      </c>
      <c r="P354" s="55">
        <f t="shared" si="134"/>
        <v>22754.2</v>
      </c>
    </row>
    <row r="355" spans="1:16" ht="22.5">
      <c r="A355" s="57" t="s">
        <v>178</v>
      </c>
      <c r="B355" s="65">
        <f t="shared" si="123"/>
        <v>2000</v>
      </c>
      <c r="C355" s="65">
        <v>2000</v>
      </c>
      <c r="D355" s="50">
        <f t="shared" si="129"/>
        <v>0</v>
      </c>
      <c r="E355" s="55"/>
      <c r="F355" s="55">
        <v>500</v>
      </c>
      <c r="G355" s="55"/>
      <c r="H355" s="55">
        <v>500</v>
      </c>
      <c r="I355" s="55"/>
      <c r="J355" s="55"/>
      <c r="K355" s="55"/>
      <c r="L355" s="55"/>
      <c r="M355" s="55">
        <v>500</v>
      </c>
      <c r="N355" s="55">
        <v>500</v>
      </c>
      <c r="O355" s="55"/>
      <c r="P355" s="55"/>
    </row>
    <row r="356" spans="1:16" ht="22.5">
      <c r="A356" s="57" t="s">
        <v>179</v>
      </c>
      <c r="B356" s="65">
        <f t="shared" si="123"/>
        <v>192885.7</v>
      </c>
      <c r="C356" s="65">
        <v>192885.7</v>
      </c>
      <c r="D356" s="50">
        <f t="shared" si="129"/>
        <v>0</v>
      </c>
      <c r="E356" s="55">
        <f aca="true" t="shared" si="135" ref="E356:P356">E354-E355</f>
        <v>15913.5</v>
      </c>
      <c r="F356" s="55">
        <f t="shared" si="135"/>
        <v>15583.5</v>
      </c>
      <c r="G356" s="55">
        <f t="shared" si="135"/>
        <v>16246.5</v>
      </c>
      <c r="H356" s="55">
        <f t="shared" si="135"/>
        <v>17646.5</v>
      </c>
      <c r="I356" s="55">
        <f t="shared" si="135"/>
        <v>15860.5</v>
      </c>
      <c r="J356" s="55">
        <f t="shared" si="135"/>
        <v>13850.5</v>
      </c>
      <c r="K356" s="55">
        <f t="shared" si="135"/>
        <v>13290.5</v>
      </c>
      <c r="L356" s="55">
        <f t="shared" si="135"/>
        <v>13240.5</v>
      </c>
      <c r="M356" s="55">
        <f t="shared" si="135"/>
        <v>14360.5</v>
      </c>
      <c r="N356" s="55">
        <f t="shared" si="135"/>
        <v>16649.5</v>
      </c>
      <c r="O356" s="55">
        <f t="shared" si="135"/>
        <v>17489.5</v>
      </c>
      <c r="P356" s="55">
        <f t="shared" si="135"/>
        <v>22754.2</v>
      </c>
    </row>
    <row r="357" spans="1:16" ht="11.25">
      <c r="A357" s="53" t="s">
        <v>180</v>
      </c>
      <c r="B357" s="65"/>
      <c r="C357" s="65"/>
      <c r="D357" s="50">
        <f t="shared" si="129"/>
        <v>0</v>
      </c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</row>
    <row r="358" spans="1:16" ht="11.25">
      <c r="A358" s="53" t="s">
        <v>181</v>
      </c>
      <c r="B358" s="65"/>
      <c r="C358" s="65"/>
      <c r="D358" s="50">
        <f t="shared" si="129"/>
        <v>0</v>
      </c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</row>
    <row r="359" spans="1:16" ht="11.25">
      <c r="A359" s="53" t="s">
        <v>182</v>
      </c>
      <c r="B359" s="65"/>
      <c r="C359" s="65"/>
      <c r="D359" s="50">
        <f t="shared" si="129"/>
        <v>0</v>
      </c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</row>
    <row r="360" spans="1:16" ht="11.25">
      <c r="A360" s="53" t="s">
        <v>183</v>
      </c>
      <c r="B360" s="65"/>
      <c r="C360" s="65"/>
      <c r="D360" s="50">
        <f t="shared" si="129"/>
        <v>0</v>
      </c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</row>
    <row r="361" spans="1:16" ht="11.25">
      <c r="A361" s="53" t="s">
        <v>184</v>
      </c>
      <c r="B361" s="65"/>
      <c r="C361" s="65"/>
      <c r="D361" s="50">
        <f t="shared" si="129"/>
        <v>0</v>
      </c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</row>
    <row r="362" spans="1:16" ht="11.25">
      <c r="A362" s="53" t="s">
        <v>185</v>
      </c>
      <c r="B362" s="65"/>
      <c r="C362" s="65"/>
      <c r="D362" s="50">
        <f t="shared" si="129"/>
        <v>0</v>
      </c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</row>
    <row r="363" spans="1:16" ht="11.25">
      <c r="A363" s="53" t="s">
        <v>185</v>
      </c>
      <c r="B363" s="65"/>
      <c r="C363" s="65"/>
      <c r="D363" s="50">
        <f t="shared" si="129"/>
        <v>0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</row>
    <row r="364" spans="1:16" ht="11.25">
      <c r="A364" s="61" t="s">
        <v>192</v>
      </c>
      <c r="B364" s="62"/>
      <c r="C364" s="62"/>
      <c r="D364" s="50">
        <f t="shared" si="129"/>
        <v>0</v>
      </c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</row>
    <row r="365" spans="1:16" ht="22.5">
      <c r="A365" s="48" t="s">
        <v>207</v>
      </c>
      <c r="B365" s="64">
        <f>B366</f>
        <v>132756.5</v>
      </c>
      <c r="C365" s="64">
        <v>132756.5</v>
      </c>
      <c r="D365" s="50">
        <f t="shared" si="129"/>
        <v>0</v>
      </c>
      <c r="E365" s="55">
        <v>1</v>
      </c>
      <c r="F365" s="55">
        <v>2</v>
      </c>
      <c r="G365" s="55">
        <v>3</v>
      </c>
      <c r="H365" s="55">
        <v>4</v>
      </c>
      <c r="I365" s="55">
        <v>5</v>
      </c>
      <c r="J365" s="55">
        <v>6</v>
      </c>
      <c r="K365" s="55">
        <v>7</v>
      </c>
      <c r="L365" s="55">
        <v>8</v>
      </c>
      <c r="M365" s="55">
        <v>9</v>
      </c>
      <c r="N365" s="55">
        <v>10</v>
      </c>
      <c r="O365" s="55">
        <v>11</v>
      </c>
      <c r="P365" s="55">
        <v>12</v>
      </c>
    </row>
    <row r="366" spans="1:16" ht="11.25">
      <c r="A366" s="53" t="s">
        <v>138</v>
      </c>
      <c r="B366" s="65">
        <f>SUM(E366:P366)</f>
        <v>132756.5</v>
      </c>
      <c r="C366" s="65">
        <v>132756.5</v>
      </c>
      <c r="D366" s="50">
        <f t="shared" si="129"/>
        <v>0</v>
      </c>
      <c r="E366" s="55">
        <f aca="true" t="shared" si="136" ref="E366:P366">E367</f>
        <v>10520.1</v>
      </c>
      <c r="F366" s="55">
        <f t="shared" si="136"/>
        <v>10550.1</v>
      </c>
      <c r="G366" s="55">
        <f t="shared" si="136"/>
        <v>11976.2</v>
      </c>
      <c r="H366" s="55">
        <f t="shared" si="136"/>
        <v>13776.2</v>
      </c>
      <c r="I366" s="55">
        <f t="shared" si="136"/>
        <v>11491.2</v>
      </c>
      <c r="J366" s="55">
        <f t="shared" si="136"/>
        <v>11486.099999999999</v>
      </c>
      <c r="K366" s="55">
        <f t="shared" si="136"/>
        <v>10086.1</v>
      </c>
      <c r="L366" s="55">
        <f t="shared" si="136"/>
        <v>10086.1</v>
      </c>
      <c r="M366" s="55">
        <f t="shared" si="136"/>
        <v>11485.3</v>
      </c>
      <c r="N366" s="55">
        <f t="shared" si="136"/>
        <v>13775.4</v>
      </c>
      <c r="O366" s="55">
        <f t="shared" si="136"/>
        <v>12324.4</v>
      </c>
      <c r="P366" s="55">
        <f t="shared" si="136"/>
        <v>5199.3</v>
      </c>
    </row>
    <row r="367" spans="1:16" ht="11.25">
      <c r="A367" s="53" t="s">
        <v>139</v>
      </c>
      <c r="B367" s="65">
        <f aca="true" t="shared" si="137" ref="B367:B407">SUM(E367:P367)</f>
        <v>132756.5</v>
      </c>
      <c r="C367" s="65">
        <v>132756.5</v>
      </c>
      <c r="D367" s="50">
        <f t="shared" si="129"/>
        <v>0</v>
      </c>
      <c r="E367" s="55">
        <f aca="true" t="shared" si="138" ref="E367:P367">E368+E398</f>
        <v>10520.1</v>
      </c>
      <c r="F367" s="55">
        <f t="shared" si="138"/>
        <v>10550.1</v>
      </c>
      <c r="G367" s="55">
        <f t="shared" si="138"/>
        <v>11976.2</v>
      </c>
      <c r="H367" s="55">
        <f t="shared" si="138"/>
        <v>13776.2</v>
      </c>
      <c r="I367" s="55">
        <f t="shared" si="138"/>
        <v>11491.2</v>
      </c>
      <c r="J367" s="55">
        <f t="shared" si="138"/>
        <v>11486.099999999999</v>
      </c>
      <c r="K367" s="55">
        <f t="shared" si="138"/>
        <v>10086.1</v>
      </c>
      <c r="L367" s="55">
        <f t="shared" si="138"/>
        <v>10086.1</v>
      </c>
      <c r="M367" s="55">
        <f t="shared" si="138"/>
        <v>11485.3</v>
      </c>
      <c r="N367" s="55">
        <f t="shared" si="138"/>
        <v>13775.4</v>
      </c>
      <c r="O367" s="55">
        <f t="shared" si="138"/>
        <v>12324.4</v>
      </c>
      <c r="P367" s="55">
        <f t="shared" si="138"/>
        <v>5199.3</v>
      </c>
    </row>
    <row r="368" spans="1:16" ht="11.25">
      <c r="A368" s="53" t="s">
        <v>140</v>
      </c>
      <c r="B368" s="65">
        <f t="shared" si="137"/>
        <v>132366.5</v>
      </c>
      <c r="C368" s="65">
        <v>132366.5</v>
      </c>
      <c r="D368" s="50">
        <f t="shared" si="129"/>
        <v>0</v>
      </c>
      <c r="E368" s="55">
        <f>E369+E371+E378</f>
        <v>10420.1</v>
      </c>
      <c r="F368" s="55">
        <f aca="true" t="shared" si="139" ref="F368:P368">F369+F371+F378</f>
        <v>10450.1</v>
      </c>
      <c r="G368" s="55">
        <f t="shared" si="139"/>
        <v>11976.2</v>
      </c>
      <c r="H368" s="55">
        <f t="shared" si="139"/>
        <v>13776.2</v>
      </c>
      <c r="I368" s="55">
        <f t="shared" si="139"/>
        <v>11491.2</v>
      </c>
      <c r="J368" s="55">
        <f t="shared" si="139"/>
        <v>11486.099999999999</v>
      </c>
      <c r="K368" s="55">
        <f t="shared" si="139"/>
        <v>10086.1</v>
      </c>
      <c r="L368" s="55">
        <f t="shared" si="139"/>
        <v>10086.1</v>
      </c>
      <c r="M368" s="55">
        <f t="shared" si="139"/>
        <v>11485.3</v>
      </c>
      <c r="N368" s="55">
        <f t="shared" si="139"/>
        <v>13775.4</v>
      </c>
      <c r="O368" s="55">
        <f t="shared" si="139"/>
        <v>12224.4</v>
      </c>
      <c r="P368" s="55">
        <f t="shared" si="139"/>
        <v>5109.3</v>
      </c>
    </row>
    <row r="369" spans="1:16" ht="11.25">
      <c r="A369" s="53" t="s">
        <v>141</v>
      </c>
      <c r="B369" s="65">
        <f t="shared" si="137"/>
        <v>64071.00000000001</v>
      </c>
      <c r="C369" s="65">
        <v>64071</v>
      </c>
      <c r="D369" s="50">
        <f t="shared" si="129"/>
        <v>0</v>
      </c>
      <c r="E369" s="55">
        <f aca="true" t="shared" si="140" ref="E369:P369">E370</f>
        <v>4500</v>
      </c>
      <c r="F369" s="55">
        <f t="shared" si="140"/>
        <v>4500</v>
      </c>
      <c r="G369" s="55">
        <f t="shared" si="140"/>
        <v>5910.9</v>
      </c>
      <c r="H369" s="55">
        <f t="shared" si="140"/>
        <v>5910.9</v>
      </c>
      <c r="I369" s="55">
        <f t="shared" si="140"/>
        <v>5910.9</v>
      </c>
      <c r="J369" s="55">
        <f t="shared" si="140"/>
        <v>5910.9</v>
      </c>
      <c r="K369" s="55">
        <f t="shared" si="140"/>
        <v>7410.9</v>
      </c>
      <c r="L369" s="55">
        <f t="shared" si="140"/>
        <v>7410.9</v>
      </c>
      <c r="M369" s="55">
        <f t="shared" si="140"/>
        <v>5910.9</v>
      </c>
      <c r="N369" s="55">
        <f t="shared" si="140"/>
        <v>5910.9</v>
      </c>
      <c r="O369" s="55">
        <f t="shared" si="140"/>
        <v>5410.9</v>
      </c>
      <c r="P369" s="55">
        <f t="shared" si="140"/>
        <v>-627.1</v>
      </c>
    </row>
    <row r="370" spans="1:16" ht="11.25">
      <c r="A370" s="53" t="s">
        <v>142</v>
      </c>
      <c r="B370" s="65">
        <f t="shared" si="137"/>
        <v>64071.00000000001</v>
      </c>
      <c r="C370" s="65">
        <v>64071</v>
      </c>
      <c r="D370" s="50">
        <f t="shared" si="129"/>
        <v>0</v>
      </c>
      <c r="E370" s="55">
        <v>4500</v>
      </c>
      <c r="F370" s="55">
        <v>4500</v>
      </c>
      <c r="G370" s="55">
        <v>5910.9</v>
      </c>
      <c r="H370" s="55">
        <v>5910.9</v>
      </c>
      <c r="I370" s="55">
        <v>5910.9</v>
      </c>
      <c r="J370" s="55">
        <v>5910.9</v>
      </c>
      <c r="K370" s="55">
        <v>7410.9</v>
      </c>
      <c r="L370" s="55">
        <v>7410.9</v>
      </c>
      <c r="M370" s="55">
        <v>5910.9</v>
      </c>
      <c r="N370" s="55">
        <v>5910.9</v>
      </c>
      <c r="O370" s="55">
        <v>5410.9</v>
      </c>
      <c r="P370" s="55">
        <v>-627.1</v>
      </c>
    </row>
    <row r="371" spans="1:16" ht="22.5">
      <c r="A371" s="57" t="s">
        <v>143</v>
      </c>
      <c r="B371" s="65">
        <f t="shared" si="137"/>
        <v>7046.499999999999</v>
      </c>
      <c r="C371" s="65">
        <v>7046.5</v>
      </c>
      <c r="D371" s="50">
        <f t="shared" si="129"/>
        <v>0</v>
      </c>
      <c r="E371" s="55">
        <f aca="true" t="shared" si="141" ref="E371:P371">E372+E377</f>
        <v>505.1000000000001</v>
      </c>
      <c r="F371" s="55">
        <f t="shared" si="141"/>
        <v>505.1000000000001</v>
      </c>
      <c r="G371" s="55">
        <f>G372+G377</f>
        <v>660.3</v>
      </c>
      <c r="H371" s="55">
        <f t="shared" si="141"/>
        <v>660.3</v>
      </c>
      <c r="I371" s="55">
        <f t="shared" si="141"/>
        <v>660.3</v>
      </c>
      <c r="J371" s="55">
        <f t="shared" si="141"/>
        <v>655.2</v>
      </c>
      <c r="K371" s="55">
        <f t="shared" si="141"/>
        <v>805.2</v>
      </c>
      <c r="L371" s="55">
        <f t="shared" si="141"/>
        <v>805.2</v>
      </c>
      <c r="M371" s="55">
        <f t="shared" si="141"/>
        <v>654.4</v>
      </c>
      <c r="N371" s="55">
        <f t="shared" si="141"/>
        <v>659.5</v>
      </c>
      <c r="O371" s="55">
        <f t="shared" si="141"/>
        <v>609.5</v>
      </c>
      <c r="P371" s="55">
        <f t="shared" si="141"/>
        <v>-133.59999999999997</v>
      </c>
    </row>
    <row r="372" spans="1:16" ht="11.25">
      <c r="A372" s="81" t="s">
        <v>209</v>
      </c>
      <c r="B372" s="65">
        <f t="shared" si="137"/>
        <v>5765.499999999999</v>
      </c>
      <c r="C372" s="65">
        <v>5765.5</v>
      </c>
      <c r="D372" s="50">
        <f t="shared" si="129"/>
        <v>0</v>
      </c>
      <c r="E372" s="55">
        <f aca="true" t="shared" si="142" ref="E372:P372">E373+E374+E375+E376</f>
        <v>415.1000000000001</v>
      </c>
      <c r="F372" s="55">
        <f t="shared" si="142"/>
        <v>415.1000000000001</v>
      </c>
      <c r="G372" s="55">
        <f t="shared" si="142"/>
        <v>570.3</v>
      </c>
      <c r="H372" s="55">
        <f t="shared" si="142"/>
        <v>570.3</v>
      </c>
      <c r="I372" s="55">
        <f t="shared" si="142"/>
        <v>570.3</v>
      </c>
      <c r="J372" s="55">
        <f t="shared" si="142"/>
        <v>565.2</v>
      </c>
      <c r="K372" s="55">
        <f t="shared" si="142"/>
        <v>685.2</v>
      </c>
      <c r="L372" s="55">
        <f t="shared" si="142"/>
        <v>685.2</v>
      </c>
      <c r="M372" s="55">
        <f t="shared" si="142"/>
        <v>564.4</v>
      </c>
      <c r="N372" s="55">
        <f t="shared" si="142"/>
        <v>569.5</v>
      </c>
      <c r="O372" s="55">
        <f t="shared" si="142"/>
        <v>529.5</v>
      </c>
      <c r="P372" s="55">
        <f t="shared" si="142"/>
        <v>-374.59999999999997</v>
      </c>
    </row>
    <row r="373" spans="1:16" ht="11.25">
      <c r="A373" s="53" t="s">
        <v>145</v>
      </c>
      <c r="B373" s="65">
        <f t="shared" si="137"/>
        <v>4483.499999999999</v>
      </c>
      <c r="C373" s="65">
        <v>4483.5</v>
      </c>
      <c r="D373" s="50">
        <f t="shared" si="129"/>
        <v>0</v>
      </c>
      <c r="E373" s="55">
        <f>E370*0.07</f>
        <v>315.00000000000006</v>
      </c>
      <c r="F373" s="55">
        <f>F370*0.07</f>
        <v>315.00000000000006</v>
      </c>
      <c r="G373" s="55">
        <f>315+155.2</f>
        <v>470.2</v>
      </c>
      <c r="H373" s="55">
        <f>315+155.2</f>
        <v>470.2</v>
      </c>
      <c r="I373" s="55">
        <f>315+155.2</f>
        <v>470.2</v>
      </c>
      <c r="J373" s="55">
        <f>315+155.2</f>
        <v>470.2</v>
      </c>
      <c r="K373" s="55">
        <f>420+155.2</f>
        <v>575.2</v>
      </c>
      <c r="L373" s="55">
        <f>420+155.2</f>
        <v>575.2</v>
      </c>
      <c r="M373" s="55">
        <f>315+155.2-0.8</f>
        <v>469.4</v>
      </c>
      <c r="N373" s="55">
        <f>315+155.2-0.8</f>
        <v>469.4</v>
      </c>
      <c r="O373" s="55">
        <f>280+155.2-0.8</f>
        <v>434.4</v>
      </c>
      <c r="P373" s="55">
        <f>845-1.5-1396.8+2.4</f>
        <v>-550.9</v>
      </c>
    </row>
    <row r="374" spans="1:16" ht="11.25">
      <c r="A374" s="53" t="s">
        <v>146</v>
      </c>
      <c r="B374" s="65">
        <f t="shared" si="137"/>
        <v>520.5</v>
      </c>
      <c r="C374" s="65">
        <v>520.5</v>
      </c>
      <c r="D374" s="50">
        <f t="shared" si="129"/>
        <v>0</v>
      </c>
      <c r="E374" s="55">
        <v>44.6</v>
      </c>
      <c r="F374" s="55">
        <v>44.6</v>
      </c>
      <c r="G374" s="55">
        <v>44.6</v>
      </c>
      <c r="H374" s="55">
        <v>44.6</v>
      </c>
      <c r="I374" s="55">
        <v>44.6</v>
      </c>
      <c r="J374" s="55">
        <v>40.5</v>
      </c>
      <c r="K374" s="55">
        <v>40.5</v>
      </c>
      <c r="L374" s="55">
        <v>40.5</v>
      </c>
      <c r="M374" s="55">
        <v>40.5</v>
      </c>
      <c r="N374" s="55">
        <v>44.6</v>
      </c>
      <c r="O374" s="55">
        <v>44.6</v>
      </c>
      <c r="P374" s="55">
        <v>46.3</v>
      </c>
    </row>
    <row r="375" spans="1:16" ht="11.25">
      <c r="A375" s="53" t="s">
        <v>147</v>
      </c>
      <c r="B375" s="65">
        <f t="shared" si="137"/>
        <v>641</v>
      </c>
      <c r="C375" s="65">
        <v>641</v>
      </c>
      <c r="D375" s="50">
        <f t="shared" si="129"/>
        <v>0</v>
      </c>
      <c r="E375" s="55">
        <v>45</v>
      </c>
      <c r="F375" s="55">
        <v>45</v>
      </c>
      <c r="G375" s="55">
        <v>45</v>
      </c>
      <c r="H375" s="55">
        <v>45</v>
      </c>
      <c r="I375" s="55">
        <v>45</v>
      </c>
      <c r="J375" s="55">
        <v>45</v>
      </c>
      <c r="K375" s="55">
        <v>60</v>
      </c>
      <c r="L375" s="55">
        <v>60</v>
      </c>
      <c r="M375" s="55">
        <v>45</v>
      </c>
      <c r="N375" s="55">
        <v>45</v>
      </c>
      <c r="O375" s="55">
        <v>40</v>
      </c>
      <c r="P375" s="55">
        <v>121</v>
      </c>
    </row>
    <row r="376" spans="1:16" ht="11.25">
      <c r="A376" s="53" t="s">
        <v>148</v>
      </c>
      <c r="B376" s="65">
        <f t="shared" si="137"/>
        <v>120.5</v>
      </c>
      <c r="C376" s="65">
        <v>120.5</v>
      </c>
      <c r="D376" s="50">
        <f t="shared" si="129"/>
        <v>0</v>
      </c>
      <c r="E376" s="55">
        <v>10.5</v>
      </c>
      <c r="F376" s="55">
        <v>10.5</v>
      </c>
      <c r="G376" s="55">
        <v>10.5</v>
      </c>
      <c r="H376" s="55">
        <v>10.5</v>
      </c>
      <c r="I376" s="55">
        <v>10.5</v>
      </c>
      <c r="J376" s="55">
        <v>9.5</v>
      </c>
      <c r="K376" s="55">
        <v>9.5</v>
      </c>
      <c r="L376" s="55">
        <v>9.5</v>
      </c>
      <c r="M376" s="55">
        <v>9.5</v>
      </c>
      <c r="N376" s="55">
        <v>10.5</v>
      </c>
      <c r="O376" s="55">
        <v>10.5</v>
      </c>
      <c r="P376" s="55">
        <v>9</v>
      </c>
    </row>
    <row r="377" spans="1:16" ht="11.25">
      <c r="A377" s="53" t="s">
        <v>149</v>
      </c>
      <c r="B377" s="65">
        <f t="shared" si="137"/>
        <v>1281</v>
      </c>
      <c r="C377" s="65">
        <v>1281</v>
      </c>
      <c r="D377" s="50">
        <f t="shared" si="129"/>
        <v>0</v>
      </c>
      <c r="E377" s="55">
        <f>E369*0.02</f>
        <v>90</v>
      </c>
      <c r="F377" s="55">
        <f>F369*0.02</f>
        <v>90</v>
      </c>
      <c r="G377" s="55">
        <v>90</v>
      </c>
      <c r="H377" s="55">
        <v>90</v>
      </c>
      <c r="I377" s="55">
        <v>90</v>
      </c>
      <c r="J377" s="55">
        <v>90</v>
      </c>
      <c r="K377" s="55">
        <v>120</v>
      </c>
      <c r="L377" s="55">
        <v>120</v>
      </c>
      <c r="M377" s="55">
        <v>90</v>
      </c>
      <c r="N377" s="55">
        <v>90</v>
      </c>
      <c r="O377" s="55">
        <v>80</v>
      </c>
      <c r="P377" s="55">
        <v>241</v>
      </c>
    </row>
    <row r="378" spans="1:16" ht="11.25">
      <c r="A378" s="53" t="s">
        <v>150</v>
      </c>
      <c r="B378" s="65">
        <f t="shared" si="137"/>
        <v>61249</v>
      </c>
      <c r="C378" s="65">
        <v>61249</v>
      </c>
      <c r="D378" s="50">
        <f t="shared" si="129"/>
        <v>0</v>
      </c>
      <c r="E378" s="55">
        <f>+E379+E380+E381+E382+E383+E384+E385+E386+E389+E391+E393</f>
        <v>5415</v>
      </c>
      <c r="F378" s="55">
        <f aca="true" t="shared" si="143" ref="F378:P378">+F379+F380+F381+F382+F383+F384+F385+F386+F389+F391+F393</f>
        <v>5445</v>
      </c>
      <c r="G378" s="55">
        <f>+G379+G380+G381+G382+G383+G384+G385+G386+G389+G391+G393</f>
        <v>5405</v>
      </c>
      <c r="H378" s="55">
        <f>+H379+H380+H381+H382+H383+H384+H385+H386+H389+H391+H393+H387</f>
        <v>7205</v>
      </c>
      <c r="I378" s="55">
        <f>+I379+I380+I381+I382+I383+I384+I385+I386+I389+I391+I393+I387</f>
        <v>4920</v>
      </c>
      <c r="J378" s="55">
        <f t="shared" si="143"/>
        <v>4920</v>
      </c>
      <c r="K378" s="55">
        <f t="shared" si="143"/>
        <v>1870</v>
      </c>
      <c r="L378" s="55">
        <f t="shared" si="143"/>
        <v>1870</v>
      </c>
      <c r="M378" s="55">
        <f t="shared" si="143"/>
        <v>4920</v>
      </c>
      <c r="N378" s="55">
        <f t="shared" si="143"/>
        <v>7205</v>
      </c>
      <c r="O378" s="55">
        <f t="shared" si="143"/>
        <v>6204</v>
      </c>
      <c r="P378" s="55">
        <f t="shared" si="143"/>
        <v>5870</v>
      </c>
    </row>
    <row r="379" spans="1:16" ht="11.25">
      <c r="A379" s="53" t="s">
        <v>151</v>
      </c>
      <c r="B379" s="65">
        <f t="shared" si="137"/>
        <v>549</v>
      </c>
      <c r="C379" s="65">
        <v>549</v>
      </c>
      <c r="D379" s="50">
        <f t="shared" si="129"/>
        <v>0</v>
      </c>
      <c r="E379" s="55">
        <v>50</v>
      </c>
      <c r="F379" s="55">
        <v>50</v>
      </c>
      <c r="G379" s="55">
        <v>50</v>
      </c>
      <c r="H379" s="55">
        <v>50</v>
      </c>
      <c r="I379" s="55">
        <v>50</v>
      </c>
      <c r="J379" s="55">
        <v>50</v>
      </c>
      <c r="K379" s="55">
        <v>50</v>
      </c>
      <c r="L379" s="55">
        <v>50</v>
      </c>
      <c r="M379" s="55">
        <v>50</v>
      </c>
      <c r="N379" s="55">
        <v>50</v>
      </c>
      <c r="O379" s="55">
        <v>49</v>
      </c>
      <c r="P379" s="55">
        <v>0</v>
      </c>
    </row>
    <row r="380" spans="1:16" ht="11.25">
      <c r="A380" s="53" t="s">
        <v>152</v>
      </c>
      <c r="B380" s="65">
        <f t="shared" si="137"/>
        <v>6100</v>
      </c>
      <c r="C380" s="65">
        <v>6100</v>
      </c>
      <c r="D380" s="50">
        <f t="shared" si="129"/>
        <v>0</v>
      </c>
      <c r="E380" s="55">
        <v>500</v>
      </c>
      <c r="F380" s="55">
        <v>500</v>
      </c>
      <c r="G380" s="55">
        <v>500</v>
      </c>
      <c r="H380" s="55">
        <v>500</v>
      </c>
      <c r="I380" s="55">
        <v>500</v>
      </c>
      <c r="J380" s="55">
        <v>500</v>
      </c>
      <c r="K380" s="55">
        <v>500</v>
      </c>
      <c r="L380" s="55">
        <v>500</v>
      </c>
      <c r="M380" s="55">
        <v>500</v>
      </c>
      <c r="N380" s="55">
        <v>500</v>
      </c>
      <c r="O380" s="55">
        <v>500</v>
      </c>
      <c r="P380" s="55">
        <v>600</v>
      </c>
    </row>
    <row r="381" spans="1:16" ht="11.25">
      <c r="A381" s="53" t="s">
        <v>153</v>
      </c>
      <c r="B381" s="65">
        <f t="shared" si="137"/>
        <v>23000</v>
      </c>
      <c r="C381" s="65">
        <v>23000</v>
      </c>
      <c r="D381" s="50">
        <f t="shared" si="129"/>
        <v>0</v>
      </c>
      <c r="E381" s="55">
        <v>2285</v>
      </c>
      <c r="F381" s="55">
        <v>2285</v>
      </c>
      <c r="G381" s="55">
        <v>2285</v>
      </c>
      <c r="H381" s="55">
        <v>4285</v>
      </c>
      <c r="I381" s="55">
        <v>2000</v>
      </c>
      <c r="J381" s="55"/>
      <c r="K381" s="55"/>
      <c r="L381" s="55"/>
      <c r="M381" s="55"/>
      <c r="N381" s="55">
        <v>3285</v>
      </c>
      <c r="O381" s="55">
        <v>3285</v>
      </c>
      <c r="P381" s="55">
        <v>3290</v>
      </c>
    </row>
    <row r="382" spans="1:16" ht="11.25">
      <c r="A382" s="53" t="s">
        <v>154</v>
      </c>
      <c r="B382" s="65">
        <f t="shared" si="137"/>
        <v>600</v>
      </c>
      <c r="C382" s="65">
        <v>600</v>
      </c>
      <c r="D382" s="50">
        <f t="shared" si="129"/>
        <v>0</v>
      </c>
      <c r="E382" s="55">
        <v>50</v>
      </c>
      <c r="F382" s="55">
        <v>50</v>
      </c>
      <c r="G382" s="55">
        <v>50</v>
      </c>
      <c r="H382" s="55">
        <v>50</v>
      </c>
      <c r="I382" s="55">
        <v>50</v>
      </c>
      <c r="J382" s="55">
        <v>50</v>
      </c>
      <c r="K382" s="55">
        <v>50</v>
      </c>
      <c r="L382" s="55">
        <v>50</v>
      </c>
      <c r="M382" s="55">
        <v>50</v>
      </c>
      <c r="N382" s="55">
        <v>50</v>
      </c>
      <c r="O382" s="55">
        <v>50</v>
      </c>
      <c r="P382" s="55">
        <v>50</v>
      </c>
    </row>
    <row r="383" spans="1:16" ht="11.25">
      <c r="A383" s="53" t="s">
        <v>155</v>
      </c>
      <c r="B383" s="65">
        <f t="shared" si="137"/>
        <v>500</v>
      </c>
      <c r="C383" s="65">
        <v>500</v>
      </c>
      <c r="D383" s="50">
        <f t="shared" si="129"/>
        <v>0</v>
      </c>
      <c r="E383" s="55">
        <v>50</v>
      </c>
      <c r="F383" s="55">
        <v>50</v>
      </c>
      <c r="G383" s="55">
        <v>50</v>
      </c>
      <c r="H383" s="55">
        <v>50</v>
      </c>
      <c r="I383" s="55">
        <v>50</v>
      </c>
      <c r="J383" s="55">
        <v>50</v>
      </c>
      <c r="K383" s="55"/>
      <c r="L383" s="55"/>
      <c r="M383" s="55">
        <v>50</v>
      </c>
      <c r="N383" s="55">
        <v>50</v>
      </c>
      <c r="O383" s="55">
        <v>50</v>
      </c>
      <c r="P383" s="55">
        <v>50</v>
      </c>
    </row>
    <row r="384" spans="1:16" ht="11.25">
      <c r="A384" s="53" t="s">
        <v>156</v>
      </c>
      <c r="B384" s="65">
        <f t="shared" si="137"/>
        <v>3250</v>
      </c>
      <c r="C384" s="65">
        <v>3250</v>
      </c>
      <c r="D384" s="50">
        <f t="shared" si="129"/>
        <v>0</v>
      </c>
      <c r="E384" s="55">
        <v>270</v>
      </c>
      <c r="F384" s="55">
        <v>270</v>
      </c>
      <c r="G384" s="55">
        <v>270</v>
      </c>
      <c r="H384" s="55">
        <v>270</v>
      </c>
      <c r="I384" s="55">
        <v>270</v>
      </c>
      <c r="J384" s="55">
        <v>270</v>
      </c>
      <c r="K384" s="55">
        <v>270</v>
      </c>
      <c r="L384" s="55">
        <v>270</v>
      </c>
      <c r="M384" s="55">
        <v>270</v>
      </c>
      <c r="N384" s="55">
        <v>270</v>
      </c>
      <c r="O384" s="55">
        <v>270</v>
      </c>
      <c r="P384" s="55">
        <v>280</v>
      </c>
    </row>
    <row r="385" spans="1:16" ht="11.25">
      <c r="A385" s="53" t="s">
        <v>157</v>
      </c>
      <c r="B385" s="65">
        <f t="shared" si="137"/>
        <v>100</v>
      </c>
      <c r="C385" s="65">
        <v>100</v>
      </c>
      <c r="D385" s="50">
        <f t="shared" si="129"/>
        <v>0</v>
      </c>
      <c r="E385" s="55">
        <v>30</v>
      </c>
      <c r="F385" s="55">
        <v>30</v>
      </c>
      <c r="G385" s="55">
        <v>40</v>
      </c>
      <c r="H385" s="55"/>
      <c r="I385" s="55"/>
      <c r="J385" s="55"/>
      <c r="K385" s="55"/>
      <c r="L385" s="55"/>
      <c r="M385" s="55"/>
      <c r="N385" s="55"/>
      <c r="O385" s="55"/>
      <c r="P385" s="55"/>
    </row>
    <row r="386" spans="1:16" ht="11.25">
      <c r="A386" s="53" t="s">
        <v>158</v>
      </c>
      <c r="B386" s="65">
        <f t="shared" si="137"/>
        <v>60</v>
      </c>
      <c r="C386" s="65">
        <v>60</v>
      </c>
      <c r="D386" s="50">
        <f t="shared" si="129"/>
        <v>0</v>
      </c>
      <c r="E386" s="55"/>
      <c r="F386" s="55">
        <v>30</v>
      </c>
      <c r="G386" s="55">
        <v>30</v>
      </c>
      <c r="H386" s="55"/>
      <c r="I386" s="55"/>
      <c r="J386" s="55"/>
      <c r="K386" s="55"/>
      <c r="L386" s="55"/>
      <c r="M386" s="55"/>
      <c r="N386" s="55"/>
      <c r="O386" s="55"/>
      <c r="P386" s="55"/>
    </row>
    <row r="387" spans="1:16" ht="11.25">
      <c r="A387" s="53" t="s">
        <v>159</v>
      </c>
      <c r="B387" s="65">
        <f t="shared" si="137"/>
        <v>0</v>
      </c>
      <c r="C387" s="65">
        <v>0</v>
      </c>
      <c r="D387" s="50">
        <f t="shared" si="129"/>
        <v>0</v>
      </c>
      <c r="E387" s="55">
        <f aca="true" t="shared" si="144" ref="E387:P387">E388</f>
        <v>0</v>
      </c>
      <c r="F387" s="55">
        <f t="shared" si="144"/>
        <v>0</v>
      </c>
      <c r="G387" s="55">
        <f t="shared" si="144"/>
        <v>0</v>
      </c>
      <c r="H387" s="55">
        <f t="shared" si="144"/>
        <v>0</v>
      </c>
      <c r="I387" s="55"/>
      <c r="J387" s="55">
        <f t="shared" si="144"/>
        <v>0</v>
      </c>
      <c r="K387" s="55">
        <f t="shared" si="144"/>
        <v>0</v>
      </c>
      <c r="L387" s="55">
        <f t="shared" si="144"/>
        <v>0</v>
      </c>
      <c r="M387" s="55">
        <f t="shared" si="144"/>
        <v>0</v>
      </c>
      <c r="N387" s="55">
        <f t="shared" si="144"/>
        <v>0</v>
      </c>
      <c r="O387" s="55">
        <f t="shared" si="144"/>
        <v>0</v>
      </c>
      <c r="P387" s="55">
        <f t="shared" si="144"/>
        <v>0</v>
      </c>
    </row>
    <row r="388" spans="1:16" ht="11.25">
      <c r="A388" s="53" t="s">
        <v>160</v>
      </c>
      <c r="B388" s="65">
        <f t="shared" si="137"/>
        <v>0</v>
      </c>
      <c r="C388" s="65">
        <v>0</v>
      </c>
      <c r="D388" s="50">
        <f t="shared" si="129"/>
        <v>0</v>
      </c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</row>
    <row r="389" spans="1:16" ht="11.25">
      <c r="A389" s="53" t="s">
        <v>161</v>
      </c>
      <c r="B389" s="65">
        <f t="shared" si="137"/>
        <v>160</v>
      </c>
      <c r="C389" s="65">
        <v>160</v>
      </c>
      <c r="D389" s="50">
        <f t="shared" si="129"/>
        <v>0</v>
      </c>
      <c r="E389" s="55">
        <v>80</v>
      </c>
      <c r="F389" s="55">
        <v>80</v>
      </c>
      <c r="G389" s="55"/>
      <c r="H389" s="55"/>
      <c r="I389" s="55"/>
      <c r="J389" s="55"/>
      <c r="K389" s="55"/>
      <c r="L389" s="55"/>
      <c r="M389" s="55"/>
      <c r="N389" s="55"/>
      <c r="O389" s="55"/>
      <c r="P389" s="55"/>
    </row>
    <row r="390" spans="1:16" ht="11.25">
      <c r="A390" s="53" t="s">
        <v>162</v>
      </c>
      <c r="B390" s="65">
        <f t="shared" si="137"/>
        <v>0</v>
      </c>
      <c r="C390" s="65">
        <v>0</v>
      </c>
      <c r="D390" s="50">
        <f aca="true" t="shared" si="145" ref="D390:D453">+C390-B390</f>
        <v>0</v>
      </c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</row>
    <row r="391" spans="1:16" ht="11.25">
      <c r="A391" s="53" t="s">
        <v>163</v>
      </c>
      <c r="B391" s="65">
        <f t="shared" si="137"/>
        <v>26600</v>
      </c>
      <c r="C391" s="65">
        <v>26600</v>
      </c>
      <c r="D391" s="50">
        <f t="shared" si="145"/>
        <v>0</v>
      </c>
      <c r="E391" s="55">
        <v>2000</v>
      </c>
      <c r="F391" s="55">
        <v>2000</v>
      </c>
      <c r="G391" s="55">
        <v>2000</v>
      </c>
      <c r="H391" s="55">
        <v>2000</v>
      </c>
      <c r="I391" s="55">
        <v>2000</v>
      </c>
      <c r="J391" s="55">
        <v>4000</v>
      </c>
      <c r="K391" s="55">
        <v>1000</v>
      </c>
      <c r="L391" s="55">
        <v>1000</v>
      </c>
      <c r="M391" s="55">
        <v>4000</v>
      </c>
      <c r="N391" s="55">
        <v>3000</v>
      </c>
      <c r="O391" s="55">
        <v>2000</v>
      </c>
      <c r="P391" s="55">
        <v>1600</v>
      </c>
    </row>
    <row r="392" spans="1:16" ht="11.25">
      <c r="A392" s="53" t="s">
        <v>164</v>
      </c>
      <c r="B392" s="65">
        <f t="shared" si="137"/>
        <v>0</v>
      </c>
      <c r="C392" s="65">
        <v>0</v>
      </c>
      <c r="D392" s="50">
        <f t="shared" si="145"/>
        <v>0</v>
      </c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</row>
    <row r="393" spans="1:16" ht="21" customHeight="1">
      <c r="A393" s="57" t="s">
        <v>165</v>
      </c>
      <c r="B393" s="65">
        <f t="shared" si="137"/>
        <v>330</v>
      </c>
      <c r="C393" s="65">
        <v>330</v>
      </c>
      <c r="D393" s="50">
        <f t="shared" si="145"/>
        <v>0</v>
      </c>
      <c r="E393" s="55">
        <f aca="true" t="shared" si="146" ref="E393:P393">E394+E395+E396</f>
        <v>100</v>
      </c>
      <c r="F393" s="55">
        <f t="shared" si="146"/>
        <v>100</v>
      </c>
      <c r="G393" s="55">
        <f t="shared" si="146"/>
        <v>130</v>
      </c>
      <c r="H393" s="55">
        <f t="shared" si="146"/>
        <v>0</v>
      </c>
      <c r="I393" s="55">
        <f t="shared" si="146"/>
        <v>0</v>
      </c>
      <c r="J393" s="55">
        <f t="shared" si="146"/>
        <v>0</v>
      </c>
      <c r="K393" s="55">
        <f t="shared" si="146"/>
        <v>0</v>
      </c>
      <c r="L393" s="55">
        <f t="shared" si="146"/>
        <v>0</v>
      </c>
      <c r="M393" s="55">
        <f t="shared" si="146"/>
        <v>0</v>
      </c>
      <c r="N393" s="55">
        <f t="shared" si="146"/>
        <v>0</v>
      </c>
      <c r="O393" s="55">
        <f t="shared" si="146"/>
        <v>0</v>
      </c>
      <c r="P393" s="55">
        <f t="shared" si="146"/>
        <v>0</v>
      </c>
    </row>
    <row r="394" spans="1:16" ht="22.5">
      <c r="A394" s="57" t="s">
        <v>204</v>
      </c>
      <c r="B394" s="65">
        <f t="shared" si="137"/>
        <v>0</v>
      </c>
      <c r="C394" s="65"/>
      <c r="D394" s="50">
        <f t="shared" si="145"/>
        <v>0</v>
      </c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</row>
    <row r="395" spans="1:16" ht="22.5">
      <c r="A395" s="57" t="s">
        <v>205</v>
      </c>
      <c r="B395" s="65">
        <f t="shared" si="137"/>
        <v>330</v>
      </c>
      <c r="C395" s="65">
        <v>330</v>
      </c>
      <c r="D395" s="50">
        <f t="shared" si="145"/>
        <v>0</v>
      </c>
      <c r="E395" s="55">
        <v>100</v>
      </c>
      <c r="F395" s="55">
        <v>100</v>
      </c>
      <c r="G395" s="55">
        <v>130</v>
      </c>
      <c r="H395" s="55"/>
      <c r="I395" s="55"/>
      <c r="J395" s="55"/>
      <c r="K395" s="55"/>
      <c r="L395" s="55"/>
      <c r="M395" s="55"/>
      <c r="N395" s="55"/>
      <c r="O395" s="55"/>
      <c r="P395" s="55"/>
    </row>
    <row r="396" spans="1:16" ht="22.5">
      <c r="A396" s="57" t="s">
        <v>206</v>
      </c>
      <c r="B396" s="65">
        <f t="shared" si="137"/>
        <v>0</v>
      </c>
      <c r="C396" s="65"/>
      <c r="D396" s="50">
        <f t="shared" si="145"/>
        <v>0</v>
      </c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</row>
    <row r="397" spans="1:16" ht="11.25">
      <c r="A397" s="81" t="s">
        <v>208</v>
      </c>
      <c r="B397" s="65">
        <f t="shared" si="137"/>
        <v>0</v>
      </c>
      <c r="C397" s="65"/>
      <c r="D397" s="50">
        <f t="shared" si="145"/>
        <v>0</v>
      </c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</row>
    <row r="398" spans="1:16" ht="11.25">
      <c r="A398" s="53" t="s">
        <v>170</v>
      </c>
      <c r="B398" s="65">
        <f t="shared" si="137"/>
        <v>390</v>
      </c>
      <c r="C398" s="65">
        <v>390</v>
      </c>
      <c r="D398" s="50">
        <f t="shared" si="145"/>
        <v>0</v>
      </c>
      <c r="E398" s="55">
        <f aca="true" t="shared" si="147" ref="E398:P398">E399+E402</f>
        <v>100</v>
      </c>
      <c r="F398" s="55">
        <f t="shared" si="147"/>
        <v>100</v>
      </c>
      <c r="G398" s="55">
        <f t="shared" si="147"/>
        <v>0</v>
      </c>
      <c r="H398" s="55">
        <f t="shared" si="147"/>
        <v>0</v>
      </c>
      <c r="I398" s="55">
        <f t="shared" si="147"/>
        <v>0</v>
      </c>
      <c r="J398" s="55">
        <f t="shared" si="147"/>
        <v>0</v>
      </c>
      <c r="K398" s="55">
        <f t="shared" si="147"/>
        <v>0</v>
      </c>
      <c r="L398" s="55">
        <f t="shared" si="147"/>
        <v>0</v>
      </c>
      <c r="M398" s="55">
        <f t="shared" si="147"/>
        <v>0</v>
      </c>
      <c r="N398" s="55">
        <f t="shared" si="147"/>
        <v>0</v>
      </c>
      <c r="O398" s="55">
        <f t="shared" si="147"/>
        <v>100</v>
      </c>
      <c r="P398" s="55">
        <f t="shared" si="147"/>
        <v>90</v>
      </c>
    </row>
    <row r="399" spans="1:16" ht="11.25">
      <c r="A399" s="53" t="s">
        <v>171</v>
      </c>
      <c r="B399" s="65">
        <f t="shared" si="137"/>
        <v>390</v>
      </c>
      <c r="C399" s="65">
        <v>390</v>
      </c>
      <c r="D399" s="50">
        <f t="shared" si="145"/>
        <v>0</v>
      </c>
      <c r="E399" s="55">
        <f aca="true" t="shared" si="148" ref="E399:P400">E400</f>
        <v>100</v>
      </c>
      <c r="F399" s="55">
        <f t="shared" si="148"/>
        <v>100</v>
      </c>
      <c r="G399" s="55">
        <f t="shared" si="148"/>
        <v>0</v>
      </c>
      <c r="H399" s="55">
        <f t="shared" si="148"/>
        <v>0</v>
      </c>
      <c r="I399" s="55">
        <f t="shared" si="148"/>
        <v>0</v>
      </c>
      <c r="J399" s="55">
        <f t="shared" si="148"/>
        <v>0</v>
      </c>
      <c r="K399" s="55">
        <f t="shared" si="148"/>
        <v>0</v>
      </c>
      <c r="L399" s="55">
        <f t="shared" si="148"/>
        <v>0</v>
      </c>
      <c r="M399" s="55">
        <f t="shared" si="148"/>
        <v>0</v>
      </c>
      <c r="N399" s="55">
        <f t="shared" si="148"/>
        <v>0</v>
      </c>
      <c r="O399" s="55">
        <f t="shared" si="148"/>
        <v>100</v>
      </c>
      <c r="P399" s="55">
        <f t="shared" si="148"/>
        <v>90</v>
      </c>
    </row>
    <row r="400" spans="1:16" ht="22.5">
      <c r="A400" s="57" t="s">
        <v>172</v>
      </c>
      <c r="B400" s="65">
        <f t="shared" si="137"/>
        <v>390</v>
      </c>
      <c r="C400" s="65">
        <v>390</v>
      </c>
      <c r="D400" s="50">
        <f t="shared" si="145"/>
        <v>0</v>
      </c>
      <c r="E400" s="55">
        <f t="shared" si="148"/>
        <v>100</v>
      </c>
      <c r="F400" s="55">
        <f t="shared" si="148"/>
        <v>100</v>
      </c>
      <c r="G400" s="55">
        <f t="shared" si="148"/>
        <v>0</v>
      </c>
      <c r="H400" s="55">
        <f t="shared" si="148"/>
        <v>0</v>
      </c>
      <c r="I400" s="55">
        <f t="shared" si="148"/>
        <v>0</v>
      </c>
      <c r="J400" s="55">
        <f t="shared" si="148"/>
        <v>0</v>
      </c>
      <c r="K400" s="55">
        <f t="shared" si="148"/>
        <v>0</v>
      </c>
      <c r="L400" s="55">
        <f t="shared" si="148"/>
        <v>0</v>
      </c>
      <c r="M400" s="55">
        <f t="shared" si="148"/>
        <v>0</v>
      </c>
      <c r="N400" s="55">
        <f t="shared" si="148"/>
        <v>0</v>
      </c>
      <c r="O400" s="55">
        <f t="shared" si="148"/>
        <v>100</v>
      </c>
      <c r="P400" s="55">
        <f t="shared" si="148"/>
        <v>90</v>
      </c>
    </row>
    <row r="401" spans="1:16" ht="11.25">
      <c r="A401" s="53" t="s">
        <v>173</v>
      </c>
      <c r="B401" s="65">
        <f t="shared" si="137"/>
        <v>390</v>
      </c>
      <c r="C401" s="65">
        <v>390</v>
      </c>
      <c r="D401" s="50">
        <f t="shared" si="145"/>
        <v>0</v>
      </c>
      <c r="E401" s="55">
        <v>100</v>
      </c>
      <c r="F401" s="55">
        <v>100</v>
      </c>
      <c r="G401" s="55"/>
      <c r="H401" s="55"/>
      <c r="I401" s="55"/>
      <c r="J401" s="55"/>
      <c r="K401" s="55"/>
      <c r="L401" s="55"/>
      <c r="M401" s="55"/>
      <c r="N401" s="55"/>
      <c r="O401" s="55">
        <v>100</v>
      </c>
      <c r="P401" s="55">
        <v>90</v>
      </c>
    </row>
    <row r="402" spans="1:16" ht="11.25">
      <c r="A402" s="53" t="s">
        <v>174</v>
      </c>
      <c r="B402" s="65">
        <f t="shared" si="137"/>
        <v>0</v>
      </c>
      <c r="C402" s="65">
        <v>0</v>
      </c>
      <c r="D402" s="50">
        <f t="shared" si="145"/>
        <v>0</v>
      </c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</row>
    <row r="403" spans="1:16" ht="11.25">
      <c r="A403" s="53" t="s">
        <v>175</v>
      </c>
      <c r="B403" s="65">
        <f t="shared" si="137"/>
        <v>0</v>
      </c>
      <c r="C403" s="65"/>
      <c r="D403" s="50">
        <f t="shared" si="145"/>
        <v>0</v>
      </c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</row>
    <row r="404" spans="1:16" ht="11.25">
      <c r="A404" s="53" t="s">
        <v>176</v>
      </c>
      <c r="B404" s="65">
        <f t="shared" si="137"/>
        <v>0</v>
      </c>
      <c r="C404" s="65"/>
      <c r="D404" s="50">
        <f t="shared" si="145"/>
        <v>0</v>
      </c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</row>
    <row r="405" spans="1:16" ht="11.25">
      <c r="A405" s="53" t="s">
        <v>177</v>
      </c>
      <c r="B405" s="65">
        <f t="shared" si="137"/>
        <v>132756.5</v>
      </c>
      <c r="C405" s="65">
        <v>132756.5</v>
      </c>
      <c r="D405" s="50">
        <f t="shared" si="145"/>
        <v>0</v>
      </c>
      <c r="E405" s="55">
        <f aca="true" t="shared" si="149" ref="E405:P405">E367</f>
        <v>10520.1</v>
      </c>
      <c r="F405" s="55">
        <f t="shared" si="149"/>
        <v>10550.1</v>
      </c>
      <c r="G405" s="55">
        <f t="shared" si="149"/>
        <v>11976.2</v>
      </c>
      <c r="H405" s="55">
        <f t="shared" si="149"/>
        <v>13776.2</v>
      </c>
      <c r="I405" s="55">
        <f t="shared" si="149"/>
        <v>11491.2</v>
      </c>
      <c r="J405" s="55">
        <f t="shared" si="149"/>
        <v>11486.099999999999</v>
      </c>
      <c r="K405" s="55">
        <f t="shared" si="149"/>
        <v>10086.1</v>
      </c>
      <c r="L405" s="55">
        <f t="shared" si="149"/>
        <v>10086.1</v>
      </c>
      <c r="M405" s="55">
        <f t="shared" si="149"/>
        <v>11485.3</v>
      </c>
      <c r="N405" s="55">
        <f t="shared" si="149"/>
        <v>13775.4</v>
      </c>
      <c r="O405" s="55">
        <f t="shared" si="149"/>
        <v>12324.4</v>
      </c>
      <c r="P405" s="55">
        <f t="shared" si="149"/>
        <v>5199.3</v>
      </c>
    </row>
    <row r="406" spans="1:16" ht="22.5">
      <c r="A406" s="57" t="s">
        <v>178</v>
      </c>
      <c r="B406" s="65">
        <f t="shared" si="137"/>
        <v>2000</v>
      </c>
      <c r="C406" s="65">
        <v>2000</v>
      </c>
      <c r="D406" s="50">
        <f t="shared" si="145"/>
        <v>0</v>
      </c>
      <c r="E406" s="55"/>
      <c r="F406" s="55"/>
      <c r="G406" s="55">
        <v>250</v>
      </c>
      <c r="H406" s="55">
        <v>250</v>
      </c>
      <c r="I406" s="55"/>
      <c r="J406" s="55">
        <v>250</v>
      </c>
      <c r="K406" s="55">
        <v>250</v>
      </c>
      <c r="L406" s="55">
        <v>250</v>
      </c>
      <c r="M406" s="55"/>
      <c r="N406" s="55">
        <v>250</v>
      </c>
      <c r="O406" s="55">
        <v>250</v>
      </c>
      <c r="P406" s="55">
        <v>250</v>
      </c>
    </row>
    <row r="407" spans="1:16" ht="22.5">
      <c r="A407" s="57" t="s">
        <v>179</v>
      </c>
      <c r="B407" s="65">
        <f t="shared" si="137"/>
        <v>130756.5</v>
      </c>
      <c r="C407" s="65">
        <v>130756.5</v>
      </c>
      <c r="D407" s="50">
        <f t="shared" si="145"/>
        <v>0</v>
      </c>
      <c r="E407" s="55">
        <f>E405-E406</f>
        <v>10520.1</v>
      </c>
      <c r="F407" s="55">
        <f aca="true" t="shared" si="150" ref="F407:P407">F405-F406</f>
        <v>10550.1</v>
      </c>
      <c r="G407" s="55">
        <f t="shared" si="150"/>
        <v>11726.2</v>
      </c>
      <c r="H407" s="55">
        <f t="shared" si="150"/>
        <v>13526.2</v>
      </c>
      <c r="I407" s="55">
        <f t="shared" si="150"/>
        <v>11491.2</v>
      </c>
      <c r="J407" s="55">
        <f t="shared" si="150"/>
        <v>11236.099999999999</v>
      </c>
      <c r="K407" s="55">
        <f t="shared" si="150"/>
        <v>9836.1</v>
      </c>
      <c r="L407" s="55">
        <f t="shared" si="150"/>
        <v>9836.1</v>
      </c>
      <c r="M407" s="55">
        <f t="shared" si="150"/>
        <v>11485.3</v>
      </c>
      <c r="N407" s="55">
        <f t="shared" si="150"/>
        <v>13525.4</v>
      </c>
      <c r="O407" s="55">
        <f t="shared" si="150"/>
        <v>12074.4</v>
      </c>
      <c r="P407" s="55">
        <f t="shared" si="150"/>
        <v>4949.3</v>
      </c>
    </row>
    <row r="408" spans="1:16" ht="11.25">
      <c r="A408" s="53" t="s">
        <v>180</v>
      </c>
      <c r="B408" s="65"/>
      <c r="C408" s="65"/>
      <c r="D408" s="50">
        <f t="shared" si="145"/>
        <v>0</v>
      </c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</row>
    <row r="409" spans="1:16" ht="11.25">
      <c r="A409" s="53" t="s">
        <v>181</v>
      </c>
      <c r="B409" s="65"/>
      <c r="C409" s="65"/>
      <c r="D409" s="50">
        <f t="shared" si="145"/>
        <v>0</v>
      </c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</row>
    <row r="410" spans="1:16" ht="11.25">
      <c r="A410" s="53" t="s">
        <v>182</v>
      </c>
      <c r="B410" s="65"/>
      <c r="C410" s="65"/>
      <c r="D410" s="50">
        <f t="shared" si="145"/>
        <v>0</v>
      </c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</row>
    <row r="411" spans="1:16" ht="11.25">
      <c r="A411" s="53" t="s">
        <v>183</v>
      </c>
      <c r="B411" s="65"/>
      <c r="C411" s="65"/>
      <c r="D411" s="50">
        <f t="shared" si="145"/>
        <v>0</v>
      </c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</row>
    <row r="412" spans="1:16" ht="11.25">
      <c r="A412" s="53" t="s">
        <v>184</v>
      </c>
      <c r="B412" s="65"/>
      <c r="C412" s="65"/>
      <c r="D412" s="50">
        <f t="shared" si="145"/>
        <v>0</v>
      </c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</row>
    <row r="413" spans="1:16" ht="11.25">
      <c r="A413" s="53" t="s">
        <v>185</v>
      </c>
      <c r="B413" s="65"/>
      <c r="C413" s="65"/>
      <c r="D413" s="50">
        <f t="shared" si="145"/>
        <v>0</v>
      </c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</row>
    <row r="414" spans="1:16" ht="11.25">
      <c r="A414" s="53" t="s">
        <v>185</v>
      </c>
      <c r="B414" s="65"/>
      <c r="C414" s="65"/>
      <c r="D414" s="50">
        <f t="shared" si="145"/>
        <v>0</v>
      </c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</row>
    <row r="415" spans="1:16" ht="11.25">
      <c r="A415" s="61" t="s">
        <v>193</v>
      </c>
      <c r="B415" s="62"/>
      <c r="C415" s="62"/>
      <c r="D415" s="50">
        <f t="shared" si="145"/>
        <v>0</v>
      </c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</row>
    <row r="416" spans="1:16" ht="22.5">
      <c r="A416" s="48" t="s">
        <v>207</v>
      </c>
      <c r="B416" s="64">
        <f>B417</f>
        <v>197925</v>
      </c>
      <c r="C416" s="64">
        <v>197925</v>
      </c>
      <c r="D416" s="50">
        <f t="shared" si="145"/>
        <v>0</v>
      </c>
      <c r="E416" s="55">
        <v>1</v>
      </c>
      <c r="F416" s="55">
        <v>2</v>
      </c>
      <c r="G416" s="55">
        <v>3</v>
      </c>
      <c r="H416" s="55">
        <v>4</v>
      </c>
      <c r="I416" s="55">
        <v>5</v>
      </c>
      <c r="J416" s="55">
        <v>6</v>
      </c>
      <c r="K416" s="55">
        <v>7</v>
      </c>
      <c r="L416" s="55">
        <v>8</v>
      </c>
      <c r="M416" s="55">
        <v>9</v>
      </c>
      <c r="N416" s="55">
        <v>10</v>
      </c>
      <c r="O416" s="55">
        <v>11</v>
      </c>
      <c r="P416" s="55">
        <v>12</v>
      </c>
    </row>
    <row r="417" spans="1:16" ht="11.25">
      <c r="A417" s="53" t="s">
        <v>138</v>
      </c>
      <c r="B417" s="65">
        <f>SUM(E417:P417)</f>
        <v>197925</v>
      </c>
      <c r="C417" s="65">
        <v>197925</v>
      </c>
      <c r="D417" s="50">
        <f t="shared" si="145"/>
        <v>0</v>
      </c>
      <c r="E417" s="55">
        <f aca="true" t="shared" si="151" ref="E417:P417">E418</f>
        <v>16146</v>
      </c>
      <c r="F417" s="55">
        <f t="shared" si="151"/>
        <v>16146</v>
      </c>
      <c r="G417" s="55">
        <f t="shared" si="151"/>
        <v>16423.5</v>
      </c>
      <c r="H417" s="55">
        <f t="shared" si="151"/>
        <v>17303.5</v>
      </c>
      <c r="I417" s="55">
        <f t="shared" si="151"/>
        <v>14146.5</v>
      </c>
      <c r="J417" s="55">
        <f t="shared" si="151"/>
        <v>12162.5</v>
      </c>
      <c r="K417" s="55">
        <f t="shared" si="151"/>
        <v>14862.5</v>
      </c>
      <c r="L417" s="55">
        <f t="shared" si="151"/>
        <v>14902.5</v>
      </c>
      <c r="M417" s="55">
        <f t="shared" si="151"/>
        <v>14252.5</v>
      </c>
      <c r="N417" s="55">
        <f t="shared" si="151"/>
        <v>17408.5</v>
      </c>
      <c r="O417" s="55">
        <f t="shared" si="151"/>
        <v>17318.5</v>
      </c>
      <c r="P417" s="55">
        <f t="shared" si="151"/>
        <v>26852.5</v>
      </c>
    </row>
    <row r="418" spans="1:16" ht="11.25">
      <c r="A418" s="53" t="s">
        <v>139</v>
      </c>
      <c r="B418" s="65">
        <f aca="true" t="shared" si="152" ref="B418:B458">SUM(E418:P418)</f>
        <v>197925</v>
      </c>
      <c r="C418" s="65">
        <v>197925</v>
      </c>
      <c r="D418" s="50">
        <f t="shared" si="145"/>
        <v>0</v>
      </c>
      <c r="E418" s="55">
        <f aca="true" t="shared" si="153" ref="E418:P418">E419+E449</f>
        <v>16146</v>
      </c>
      <c r="F418" s="55">
        <f t="shared" si="153"/>
        <v>16146</v>
      </c>
      <c r="G418" s="55">
        <f t="shared" si="153"/>
        <v>16423.5</v>
      </c>
      <c r="H418" s="55">
        <f t="shared" si="153"/>
        <v>17303.5</v>
      </c>
      <c r="I418" s="55">
        <f t="shared" si="153"/>
        <v>14146.5</v>
      </c>
      <c r="J418" s="55">
        <f t="shared" si="153"/>
        <v>12162.5</v>
      </c>
      <c r="K418" s="55">
        <f t="shared" si="153"/>
        <v>14862.5</v>
      </c>
      <c r="L418" s="55">
        <f t="shared" si="153"/>
        <v>14902.5</v>
      </c>
      <c r="M418" s="55">
        <f t="shared" si="153"/>
        <v>14252.5</v>
      </c>
      <c r="N418" s="55">
        <f t="shared" si="153"/>
        <v>17408.5</v>
      </c>
      <c r="O418" s="55">
        <f t="shared" si="153"/>
        <v>17318.5</v>
      </c>
      <c r="P418" s="55">
        <f t="shared" si="153"/>
        <v>26852.5</v>
      </c>
    </row>
    <row r="419" spans="1:16" ht="11.25">
      <c r="A419" s="53" t="s">
        <v>140</v>
      </c>
      <c r="B419" s="65">
        <f t="shared" si="152"/>
        <v>197535</v>
      </c>
      <c r="C419" s="65">
        <v>197535</v>
      </c>
      <c r="D419" s="50">
        <f t="shared" si="145"/>
        <v>0</v>
      </c>
      <c r="E419" s="55">
        <f aca="true" t="shared" si="154" ref="E419:P419">E420+E422+E429</f>
        <v>16096</v>
      </c>
      <c r="F419" s="55">
        <f t="shared" si="154"/>
        <v>16096</v>
      </c>
      <c r="G419" s="55">
        <f t="shared" si="154"/>
        <v>16373.5</v>
      </c>
      <c r="H419" s="55">
        <f t="shared" si="154"/>
        <v>17303.5</v>
      </c>
      <c r="I419" s="55">
        <f t="shared" si="154"/>
        <v>14146.5</v>
      </c>
      <c r="J419" s="55">
        <f t="shared" si="154"/>
        <v>12162.5</v>
      </c>
      <c r="K419" s="55">
        <f t="shared" si="154"/>
        <v>14862.5</v>
      </c>
      <c r="L419" s="55">
        <f t="shared" si="154"/>
        <v>14862.5</v>
      </c>
      <c r="M419" s="55">
        <f t="shared" si="154"/>
        <v>14202.5</v>
      </c>
      <c r="N419" s="55">
        <f t="shared" si="154"/>
        <v>17358.5</v>
      </c>
      <c r="O419" s="55">
        <f t="shared" si="154"/>
        <v>17268.5</v>
      </c>
      <c r="P419" s="55">
        <f t="shared" si="154"/>
        <v>26802.5</v>
      </c>
    </row>
    <row r="420" spans="1:16" ht="11.25">
      <c r="A420" s="53" t="s">
        <v>141</v>
      </c>
      <c r="B420" s="65">
        <f t="shared" si="152"/>
        <v>110250</v>
      </c>
      <c r="C420" s="65">
        <v>110250</v>
      </c>
      <c r="D420" s="50">
        <f t="shared" si="145"/>
        <v>0</v>
      </c>
      <c r="E420" s="55">
        <f aca="true" t="shared" si="155" ref="E420:P420">E421</f>
        <v>8000</v>
      </c>
      <c r="F420" s="55">
        <f t="shared" si="155"/>
        <v>8000</v>
      </c>
      <c r="G420" s="55">
        <f t="shared" si="155"/>
        <v>8250</v>
      </c>
      <c r="H420" s="55">
        <f t="shared" si="155"/>
        <v>8250</v>
      </c>
      <c r="I420" s="55">
        <f t="shared" si="155"/>
        <v>8250</v>
      </c>
      <c r="J420" s="55">
        <f t="shared" si="155"/>
        <v>8250</v>
      </c>
      <c r="K420" s="55">
        <f t="shared" si="155"/>
        <v>10750</v>
      </c>
      <c r="L420" s="55">
        <f t="shared" si="155"/>
        <v>10750</v>
      </c>
      <c r="M420" s="55">
        <f t="shared" si="155"/>
        <v>8250</v>
      </c>
      <c r="N420" s="55">
        <f t="shared" si="155"/>
        <v>8250</v>
      </c>
      <c r="O420" s="55">
        <f t="shared" si="155"/>
        <v>7250</v>
      </c>
      <c r="P420" s="55">
        <f t="shared" si="155"/>
        <v>16000</v>
      </c>
    </row>
    <row r="421" spans="1:16" ht="11.25">
      <c r="A421" s="53" t="s">
        <v>142</v>
      </c>
      <c r="B421" s="65">
        <f t="shared" si="152"/>
        <v>110250</v>
      </c>
      <c r="C421" s="65">
        <v>110250</v>
      </c>
      <c r="D421" s="50">
        <f t="shared" si="145"/>
        <v>0</v>
      </c>
      <c r="E421" s="55">
        <v>8000</v>
      </c>
      <c r="F421" s="55">
        <v>8000</v>
      </c>
      <c r="G421" s="55">
        <v>8250</v>
      </c>
      <c r="H421" s="55">
        <v>8250</v>
      </c>
      <c r="I421" s="55">
        <v>8250</v>
      </c>
      <c r="J421" s="55">
        <v>8250</v>
      </c>
      <c r="K421" s="55">
        <v>10750</v>
      </c>
      <c r="L421" s="55">
        <v>10750</v>
      </c>
      <c r="M421" s="55">
        <v>8250</v>
      </c>
      <c r="N421" s="55">
        <v>8250</v>
      </c>
      <c r="O421" s="55">
        <v>7250</v>
      </c>
      <c r="P421" s="55">
        <v>16000</v>
      </c>
    </row>
    <row r="422" spans="1:16" ht="22.5">
      <c r="A422" s="57" t="s">
        <v>143</v>
      </c>
      <c r="B422" s="65">
        <f t="shared" si="152"/>
        <v>12126</v>
      </c>
      <c r="C422" s="65">
        <v>12126</v>
      </c>
      <c r="D422" s="50">
        <f t="shared" si="145"/>
        <v>0</v>
      </c>
      <c r="E422" s="55">
        <f aca="true" t="shared" si="156" ref="E422:P422">E423+E428</f>
        <v>891</v>
      </c>
      <c r="F422" s="55">
        <f t="shared" si="156"/>
        <v>891</v>
      </c>
      <c r="G422" s="55">
        <f t="shared" si="156"/>
        <v>918.5</v>
      </c>
      <c r="H422" s="55">
        <f t="shared" si="156"/>
        <v>918.5</v>
      </c>
      <c r="I422" s="55">
        <f t="shared" si="156"/>
        <v>917.5</v>
      </c>
      <c r="J422" s="55">
        <f t="shared" si="156"/>
        <v>917.5</v>
      </c>
      <c r="K422" s="55">
        <f t="shared" si="156"/>
        <v>1167.5</v>
      </c>
      <c r="L422" s="55">
        <f t="shared" si="156"/>
        <v>1167.5</v>
      </c>
      <c r="M422" s="55">
        <f t="shared" si="156"/>
        <v>917.5</v>
      </c>
      <c r="N422" s="55">
        <f t="shared" si="156"/>
        <v>923.5</v>
      </c>
      <c r="O422" s="55">
        <f t="shared" si="156"/>
        <v>823.5</v>
      </c>
      <c r="P422" s="55">
        <f t="shared" si="156"/>
        <v>1672.5</v>
      </c>
    </row>
    <row r="423" spans="1:16" ht="11.25">
      <c r="A423" s="81" t="s">
        <v>209</v>
      </c>
      <c r="B423" s="65">
        <f t="shared" si="152"/>
        <v>9922</v>
      </c>
      <c r="C423" s="65">
        <v>9922</v>
      </c>
      <c r="D423" s="50">
        <f t="shared" si="145"/>
        <v>0</v>
      </c>
      <c r="E423" s="55">
        <f aca="true" t="shared" si="157" ref="E423:P423">E424+E425+E426+E427</f>
        <v>731</v>
      </c>
      <c r="F423" s="55">
        <f t="shared" si="157"/>
        <v>731</v>
      </c>
      <c r="G423" s="55">
        <f t="shared" si="157"/>
        <v>758.5</v>
      </c>
      <c r="H423" s="55">
        <f t="shared" si="157"/>
        <v>758.5</v>
      </c>
      <c r="I423" s="55">
        <f t="shared" si="157"/>
        <v>757.5</v>
      </c>
      <c r="J423" s="55">
        <f t="shared" si="157"/>
        <v>757.5</v>
      </c>
      <c r="K423" s="55">
        <f t="shared" si="157"/>
        <v>957.5</v>
      </c>
      <c r="L423" s="55">
        <f t="shared" si="157"/>
        <v>957.5</v>
      </c>
      <c r="M423" s="55">
        <f t="shared" si="157"/>
        <v>757.5</v>
      </c>
      <c r="N423" s="55">
        <f t="shared" si="157"/>
        <v>763.5</v>
      </c>
      <c r="O423" s="55">
        <f t="shared" si="157"/>
        <v>683.5</v>
      </c>
      <c r="P423" s="55">
        <f t="shared" si="157"/>
        <v>1308.5</v>
      </c>
    </row>
    <row r="424" spans="1:16" ht="11.25">
      <c r="A424" s="53" t="s">
        <v>145</v>
      </c>
      <c r="B424" s="65">
        <f t="shared" si="152"/>
        <v>7718</v>
      </c>
      <c r="C424" s="65">
        <v>7718</v>
      </c>
      <c r="D424" s="50">
        <f t="shared" si="145"/>
        <v>0</v>
      </c>
      <c r="E424" s="55">
        <f>E420*0.07</f>
        <v>560</v>
      </c>
      <c r="F424" s="55">
        <f>F420*0.07</f>
        <v>560</v>
      </c>
      <c r="G424" s="55">
        <f>560+27.5</f>
        <v>587.5</v>
      </c>
      <c r="H424" s="55">
        <f>560+27.5</f>
        <v>587.5</v>
      </c>
      <c r="I424" s="55">
        <f>560+27.5</f>
        <v>587.5</v>
      </c>
      <c r="J424" s="55">
        <f>560+27.5</f>
        <v>587.5</v>
      </c>
      <c r="K424" s="55">
        <f>735+27.5</f>
        <v>762.5</v>
      </c>
      <c r="L424" s="55">
        <f>735+27.5</f>
        <v>762.5</v>
      </c>
      <c r="M424" s="55">
        <f>560+27.5</f>
        <v>587.5</v>
      </c>
      <c r="N424" s="55">
        <f>560+27.5</f>
        <v>587.5</v>
      </c>
      <c r="O424" s="55">
        <f>490+27.5</f>
        <v>517.5</v>
      </c>
      <c r="P424" s="55">
        <f>1278-247.5</f>
        <v>1030.5</v>
      </c>
    </row>
    <row r="425" spans="1:16" ht="11.25">
      <c r="A425" s="53" t="s">
        <v>146</v>
      </c>
      <c r="B425" s="65">
        <f t="shared" si="152"/>
        <v>850.9999999999999</v>
      </c>
      <c r="C425" s="65">
        <v>851</v>
      </c>
      <c r="D425" s="50">
        <f t="shared" si="145"/>
        <v>0</v>
      </c>
      <c r="E425" s="55">
        <v>70.1</v>
      </c>
      <c r="F425" s="55">
        <v>70.1</v>
      </c>
      <c r="G425" s="55">
        <v>70.1</v>
      </c>
      <c r="H425" s="55">
        <v>70.1</v>
      </c>
      <c r="I425" s="55">
        <v>69.3</v>
      </c>
      <c r="J425" s="55">
        <v>69.3</v>
      </c>
      <c r="K425" s="55">
        <v>69.3</v>
      </c>
      <c r="L425" s="55">
        <v>69.3</v>
      </c>
      <c r="M425" s="55">
        <v>69.3</v>
      </c>
      <c r="N425" s="55">
        <v>73.9</v>
      </c>
      <c r="O425" s="55">
        <v>73.9</v>
      </c>
      <c r="P425" s="55">
        <v>76.3</v>
      </c>
    </row>
    <row r="426" spans="1:16" ht="11.25">
      <c r="A426" s="53" t="s">
        <v>147</v>
      </c>
      <c r="B426" s="65">
        <f t="shared" si="152"/>
        <v>1102</v>
      </c>
      <c r="C426" s="65">
        <v>1102</v>
      </c>
      <c r="D426" s="50">
        <f t="shared" si="145"/>
        <v>0</v>
      </c>
      <c r="E426" s="55">
        <f>E420*0.01</f>
        <v>80</v>
      </c>
      <c r="F426" s="55">
        <f>F420*0.01</f>
        <v>80</v>
      </c>
      <c r="G426" s="55">
        <v>80</v>
      </c>
      <c r="H426" s="55">
        <v>80</v>
      </c>
      <c r="I426" s="55">
        <v>80</v>
      </c>
      <c r="J426" s="55">
        <v>80</v>
      </c>
      <c r="K426" s="55">
        <v>105</v>
      </c>
      <c r="L426" s="55">
        <v>105</v>
      </c>
      <c r="M426" s="55">
        <v>80</v>
      </c>
      <c r="N426" s="55">
        <v>80</v>
      </c>
      <c r="O426" s="55">
        <v>70</v>
      </c>
      <c r="P426" s="55">
        <v>182</v>
      </c>
    </row>
    <row r="427" spans="1:16" ht="11.25">
      <c r="A427" s="53" t="s">
        <v>148</v>
      </c>
      <c r="B427" s="65">
        <f t="shared" si="152"/>
        <v>250.99999999999994</v>
      </c>
      <c r="C427" s="65">
        <v>251</v>
      </c>
      <c r="D427" s="50">
        <f t="shared" si="145"/>
        <v>0</v>
      </c>
      <c r="E427" s="55">
        <v>20.9</v>
      </c>
      <c r="F427" s="55">
        <v>20.9</v>
      </c>
      <c r="G427" s="55">
        <v>20.9</v>
      </c>
      <c r="H427" s="55">
        <v>20.9</v>
      </c>
      <c r="I427" s="55">
        <v>20.7</v>
      </c>
      <c r="J427" s="55">
        <v>20.7</v>
      </c>
      <c r="K427" s="55">
        <v>20.7</v>
      </c>
      <c r="L427" s="55">
        <v>20.7</v>
      </c>
      <c r="M427" s="55">
        <v>20.7</v>
      </c>
      <c r="N427" s="55">
        <v>22.1</v>
      </c>
      <c r="O427" s="55">
        <v>22.1</v>
      </c>
      <c r="P427" s="55">
        <v>19.7</v>
      </c>
    </row>
    <row r="428" spans="1:16" ht="11.25">
      <c r="A428" s="53" t="s">
        <v>149</v>
      </c>
      <c r="B428" s="65">
        <f t="shared" si="152"/>
        <v>2204</v>
      </c>
      <c r="C428" s="65">
        <v>2204</v>
      </c>
      <c r="D428" s="50">
        <f t="shared" si="145"/>
        <v>0</v>
      </c>
      <c r="E428" s="55">
        <f>E420*0.02</f>
        <v>160</v>
      </c>
      <c r="F428" s="55">
        <f>F420*0.02</f>
        <v>160</v>
      </c>
      <c r="G428" s="55">
        <v>160</v>
      </c>
      <c r="H428" s="55">
        <v>160</v>
      </c>
      <c r="I428" s="55">
        <v>160</v>
      </c>
      <c r="J428" s="55">
        <v>160</v>
      </c>
      <c r="K428" s="55">
        <v>210</v>
      </c>
      <c r="L428" s="55">
        <v>210</v>
      </c>
      <c r="M428" s="55">
        <v>160</v>
      </c>
      <c r="N428" s="55">
        <v>160</v>
      </c>
      <c r="O428" s="55">
        <v>140</v>
      </c>
      <c r="P428" s="55">
        <v>364</v>
      </c>
    </row>
    <row r="429" spans="1:16" ht="11.25">
      <c r="A429" s="53" t="s">
        <v>150</v>
      </c>
      <c r="B429" s="65">
        <f t="shared" si="152"/>
        <v>75159</v>
      </c>
      <c r="C429" s="65">
        <v>75159</v>
      </c>
      <c r="D429" s="50">
        <f t="shared" si="145"/>
        <v>0</v>
      </c>
      <c r="E429" s="55">
        <f>+E430+E431+E432+E433+E434+E435+E436+E437+E440+E442+E444</f>
        <v>7205</v>
      </c>
      <c r="F429" s="55">
        <f aca="true" t="shared" si="158" ref="F429:P429">+F430+F431+F432+F433+F434+F435+F436+F437+F440+F442+F444</f>
        <v>7205</v>
      </c>
      <c r="G429" s="55">
        <f t="shared" si="158"/>
        <v>7205</v>
      </c>
      <c r="H429" s="55">
        <f t="shared" si="158"/>
        <v>8135</v>
      </c>
      <c r="I429" s="55">
        <f t="shared" si="158"/>
        <v>4979</v>
      </c>
      <c r="J429" s="55">
        <f t="shared" si="158"/>
        <v>2995</v>
      </c>
      <c r="K429" s="55">
        <f t="shared" si="158"/>
        <v>2945</v>
      </c>
      <c r="L429" s="55">
        <f t="shared" si="158"/>
        <v>2945</v>
      </c>
      <c r="M429" s="55">
        <f t="shared" si="158"/>
        <v>5035</v>
      </c>
      <c r="N429" s="55">
        <f t="shared" si="158"/>
        <v>8185</v>
      </c>
      <c r="O429" s="55">
        <f t="shared" si="158"/>
        <v>9195</v>
      </c>
      <c r="P429" s="55">
        <f t="shared" si="158"/>
        <v>9130</v>
      </c>
    </row>
    <row r="430" spans="1:16" ht="11.25">
      <c r="A430" s="53" t="s">
        <v>151</v>
      </c>
      <c r="B430" s="65">
        <f t="shared" si="152"/>
        <v>464</v>
      </c>
      <c r="C430" s="65">
        <v>464</v>
      </c>
      <c r="D430" s="50">
        <f t="shared" si="145"/>
        <v>0</v>
      </c>
      <c r="E430" s="55">
        <v>40</v>
      </c>
      <c r="F430" s="55">
        <v>40</v>
      </c>
      <c r="G430" s="55">
        <v>40</v>
      </c>
      <c r="H430" s="55">
        <v>40</v>
      </c>
      <c r="I430" s="55">
        <v>24</v>
      </c>
      <c r="J430" s="55">
        <v>40</v>
      </c>
      <c r="K430" s="55">
        <v>40</v>
      </c>
      <c r="L430" s="55">
        <v>40</v>
      </c>
      <c r="M430" s="55">
        <v>40</v>
      </c>
      <c r="N430" s="55">
        <v>40</v>
      </c>
      <c r="O430" s="55">
        <v>40</v>
      </c>
      <c r="P430" s="55">
        <v>40</v>
      </c>
    </row>
    <row r="431" spans="1:16" ht="11.25">
      <c r="A431" s="53" t="s">
        <v>152</v>
      </c>
      <c r="B431" s="65">
        <f t="shared" si="152"/>
        <v>6500</v>
      </c>
      <c r="C431" s="65">
        <v>6500</v>
      </c>
      <c r="D431" s="50">
        <f t="shared" si="145"/>
        <v>0</v>
      </c>
      <c r="E431" s="55">
        <v>540</v>
      </c>
      <c r="F431" s="55">
        <v>540</v>
      </c>
      <c r="G431" s="55">
        <v>540</v>
      </c>
      <c r="H431" s="55">
        <v>540</v>
      </c>
      <c r="I431" s="55">
        <v>540</v>
      </c>
      <c r="J431" s="55">
        <v>540</v>
      </c>
      <c r="K431" s="55">
        <v>540</v>
      </c>
      <c r="L431" s="55">
        <v>540</v>
      </c>
      <c r="M431" s="55">
        <v>540</v>
      </c>
      <c r="N431" s="55">
        <v>540</v>
      </c>
      <c r="O431" s="55">
        <v>550</v>
      </c>
      <c r="P431" s="55">
        <v>550</v>
      </c>
    </row>
    <row r="432" spans="1:16" ht="11.25">
      <c r="A432" s="53" t="s">
        <v>153</v>
      </c>
      <c r="B432" s="65">
        <f t="shared" si="152"/>
        <v>36000</v>
      </c>
      <c r="C432" s="65">
        <v>36000</v>
      </c>
      <c r="D432" s="50">
        <f t="shared" si="145"/>
        <v>0</v>
      </c>
      <c r="E432" s="55">
        <v>4100</v>
      </c>
      <c r="F432" s="55">
        <v>4100</v>
      </c>
      <c r="G432" s="55">
        <v>4100</v>
      </c>
      <c r="H432" s="55">
        <v>5100</v>
      </c>
      <c r="I432" s="55">
        <v>3000</v>
      </c>
      <c r="J432" s="55"/>
      <c r="K432" s="55"/>
      <c r="L432" s="55"/>
      <c r="M432" s="55"/>
      <c r="N432" s="55">
        <v>5100</v>
      </c>
      <c r="O432" s="55">
        <v>5100</v>
      </c>
      <c r="P432" s="55">
        <v>5400</v>
      </c>
    </row>
    <row r="433" spans="1:16" ht="11.25">
      <c r="A433" s="53" t="s">
        <v>154</v>
      </c>
      <c r="B433" s="65">
        <f t="shared" si="152"/>
        <v>1600</v>
      </c>
      <c r="C433" s="65">
        <v>1600</v>
      </c>
      <c r="D433" s="50">
        <f t="shared" si="145"/>
        <v>0</v>
      </c>
      <c r="E433" s="55">
        <v>140</v>
      </c>
      <c r="F433" s="55">
        <v>140</v>
      </c>
      <c r="G433" s="55">
        <v>140</v>
      </c>
      <c r="H433" s="55">
        <v>140</v>
      </c>
      <c r="I433" s="55">
        <v>120</v>
      </c>
      <c r="J433" s="55">
        <v>120</v>
      </c>
      <c r="K433" s="55">
        <v>120</v>
      </c>
      <c r="L433" s="55">
        <v>120</v>
      </c>
      <c r="M433" s="55">
        <v>140</v>
      </c>
      <c r="N433" s="55">
        <v>140</v>
      </c>
      <c r="O433" s="55">
        <v>140</v>
      </c>
      <c r="P433" s="55">
        <v>140</v>
      </c>
    </row>
    <row r="434" spans="1:16" ht="11.25">
      <c r="A434" s="53" t="s">
        <v>155</v>
      </c>
      <c r="B434" s="65">
        <f t="shared" si="152"/>
        <v>500</v>
      </c>
      <c r="C434" s="65">
        <v>500</v>
      </c>
      <c r="D434" s="50">
        <f t="shared" si="145"/>
        <v>0</v>
      </c>
      <c r="E434" s="55">
        <v>50</v>
      </c>
      <c r="F434" s="55">
        <v>50</v>
      </c>
      <c r="G434" s="55">
        <v>50</v>
      </c>
      <c r="H434" s="55">
        <v>50</v>
      </c>
      <c r="I434" s="55">
        <v>50</v>
      </c>
      <c r="J434" s="55">
        <v>50</v>
      </c>
      <c r="K434" s="55"/>
      <c r="L434" s="55"/>
      <c r="M434" s="55">
        <v>50</v>
      </c>
      <c r="N434" s="55">
        <v>50</v>
      </c>
      <c r="O434" s="55">
        <v>50</v>
      </c>
      <c r="P434" s="55">
        <v>50</v>
      </c>
    </row>
    <row r="435" spans="1:16" ht="11.25">
      <c r="A435" s="53" t="s">
        <v>156</v>
      </c>
      <c r="B435" s="65">
        <f t="shared" si="152"/>
        <v>2345</v>
      </c>
      <c r="C435" s="65">
        <v>2345</v>
      </c>
      <c r="D435" s="50">
        <f t="shared" si="145"/>
        <v>0</v>
      </c>
      <c r="E435" s="55">
        <v>195</v>
      </c>
      <c r="F435" s="55">
        <v>195</v>
      </c>
      <c r="G435" s="55">
        <v>195</v>
      </c>
      <c r="H435" s="55">
        <v>195</v>
      </c>
      <c r="I435" s="55">
        <v>195</v>
      </c>
      <c r="J435" s="55">
        <v>195</v>
      </c>
      <c r="K435" s="55">
        <v>195</v>
      </c>
      <c r="L435" s="55">
        <v>195</v>
      </c>
      <c r="M435" s="55">
        <v>195</v>
      </c>
      <c r="N435" s="55">
        <v>195</v>
      </c>
      <c r="O435" s="55">
        <v>195</v>
      </c>
      <c r="P435" s="55">
        <v>200</v>
      </c>
    </row>
    <row r="436" spans="1:16" ht="11.25">
      <c r="A436" s="53" t="s">
        <v>157</v>
      </c>
      <c r="B436" s="65">
        <f t="shared" si="152"/>
        <v>600</v>
      </c>
      <c r="C436" s="65">
        <v>600</v>
      </c>
      <c r="D436" s="50">
        <f t="shared" si="145"/>
        <v>0</v>
      </c>
      <c r="E436" s="55">
        <v>50</v>
      </c>
      <c r="F436" s="55">
        <v>50</v>
      </c>
      <c r="G436" s="55">
        <v>50</v>
      </c>
      <c r="H436" s="55">
        <v>50</v>
      </c>
      <c r="I436" s="55">
        <v>50</v>
      </c>
      <c r="J436" s="55">
        <v>50</v>
      </c>
      <c r="K436" s="55">
        <v>50</v>
      </c>
      <c r="L436" s="55">
        <v>50</v>
      </c>
      <c r="M436" s="55">
        <v>50</v>
      </c>
      <c r="N436" s="55">
        <v>50</v>
      </c>
      <c r="O436" s="55">
        <v>50</v>
      </c>
      <c r="P436" s="55">
        <v>50</v>
      </c>
    </row>
    <row r="437" spans="1:16" ht="11.25">
      <c r="A437" s="53" t="s">
        <v>158</v>
      </c>
      <c r="B437" s="65">
        <f t="shared" si="152"/>
        <v>60</v>
      </c>
      <c r="C437" s="65">
        <v>60</v>
      </c>
      <c r="D437" s="50">
        <f t="shared" si="145"/>
        <v>0</v>
      </c>
      <c r="E437" s="55">
        <v>20</v>
      </c>
      <c r="F437" s="55">
        <v>20</v>
      </c>
      <c r="G437" s="55">
        <v>20</v>
      </c>
      <c r="H437" s="55"/>
      <c r="I437" s="55"/>
      <c r="J437" s="55"/>
      <c r="K437" s="55"/>
      <c r="L437" s="55"/>
      <c r="M437" s="55"/>
      <c r="N437" s="55"/>
      <c r="O437" s="55"/>
      <c r="P437" s="55"/>
    </row>
    <row r="438" spans="1:16" ht="11.25">
      <c r="A438" s="53" t="s">
        <v>159</v>
      </c>
      <c r="B438" s="65">
        <f t="shared" si="152"/>
        <v>0</v>
      </c>
      <c r="C438" s="65"/>
      <c r="D438" s="50">
        <f t="shared" si="145"/>
        <v>0</v>
      </c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</row>
    <row r="439" spans="1:16" ht="11.25">
      <c r="A439" s="53" t="s">
        <v>160</v>
      </c>
      <c r="B439" s="65">
        <f t="shared" si="152"/>
        <v>0</v>
      </c>
      <c r="C439" s="65"/>
      <c r="D439" s="50">
        <f t="shared" si="145"/>
        <v>0</v>
      </c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</row>
    <row r="440" spans="1:16" ht="11.25">
      <c r="A440" s="53" t="s">
        <v>161</v>
      </c>
      <c r="B440" s="65">
        <f t="shared" si="152"/>
        <v>160</v>
      </c>
      <c r="C440" s="65">
        <v>160</v>
      </c>
      <c r="D440" s="50">
        <f t="shared" si="145"/>
        <v>0</v>
      </c>
      <c r="E440" s="55">
        <v>20</v>
      </c>
      <c r="F440" s="55">
        <v>20</v>
      </c>
      <c r="G440" s="55">
        <v>20</v>
      </c>
      <c r="H440" s="55">
        <v>20</v>
      </c>
      <c r="I440" s="55"/>
      <c r="J440" s="55"/>
      <c r="K440" s="55"/>
      <c r="L440" s="55"/>
      <c r="M440" s="55">
        <v>20</v>
      </c>
      <c r="N440" s="55">
        <v>20</v>
      </c>
      <c r="O440" s="55">
        <v>20</v>
      </c>
      <c r="P440" s="55">
        <v>20</v>
      </c>
    </row>
    <row r="441" spans="1:16" ht="11.25">
      <c r="A441" s="53" t="s">
        <v>162</v>
      </c>
      <c r="B441" s="65">
        <f t="shared" si="152"/>
        <v>0</v>
      </c>
      <c r="C441" s="65"/>
      <c r="D441" s="50">
        <f t="shared" si="145"/>
        <v>0</v>
      </c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</row>
    <row r="442" spans="1:16" ht="11.25">
      <c r="A442" s="53" t="s">
        <v>163</v>
      </c>
      <c r="B442" s="65">
        <f t="shared" si="152"/>
        <v>26600</v>
      </c>
      <c r="C442" s="65">
        <v>26600</v>
      </c>
      <c r="D442" s="50">
        <f t="shared" si="145"/>
        <v>0</v>
      </c>
      <c r="E442" s="55">
        <v>2000</v>
      </c>
      <c r="F442" s="55">
        <v>2000</v>
      </c>
      <c r="G442" s="55">
        <v>2000</v>
      </c>
      <c r="H442" s="55">
        <v>2000</v>
      </c>
      <c r="I442" s="55">
        <v>1000</v>
      </c>
      <c r="J442" s="55">
        <v>2000</v>
      </c>
      <c r="K442" s="55">
        <v>2000</v>
      </c>
      <c r="L442" s="55">
        <v>2000</v>
      </c>
      <c r="M442" s="55">
        <v>4000</v>
      </c>
      <c r="N442" s="55">
        <v>2000</v>
      </c>
      <c r="O442" s="55">
        <v>3000</v>
      </c>
      <c r="P442" s="55">
        <v>2600</v>
      </c>
    </row>
    <row r="443" spans="1:16" ht="11.25">
      <c r="A443" s="53" t="s">
        <v>164</v>
      </c>
      <c r="B443" s="65">
        <f t="shared" si="152"/>
        <v>0</v>
      </c>
      <c r="C443" s="65"/>
      <c r="D443" s="50">
        <f t="shared" si="145"/>
        <v>0</v>
      </c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</row>
    <row r="444" spans="1:16" ht="21" customHeight="1">
      <c r="A444" s="57" t="s">
        <v>165</v>
      </c>
      <c r="B444" s="65">
        <f t="shared" si="152"/>
        <v>330</v>
      </c>
      <c r="C444" s="65">
        <v>330</v>
      </c>
      <c r="D444" s="50">
        <f t="shared" si="145"/>
        <v>0</v>
      </c>
      <c r="E444" s="55">
        <f aca="true" t="shared" si="159" ref="E444:P444">E445+E446+E447</f>
        <v>50</v>
      </c>
      <c r="F444" s="55">
        <f t="shared" si="159"/>
        <v>50</v>
      </c>
      <c r="G444" s="55">
        <f t="shared" si="159"/>
        <v>50</v>
      </c>
      <c r="H444" s="55">
        <f t="shared" si="159"/>
        <v>0</v>
      </c>
      <c r="I444" s="55">
        <f t="shared" si="159"/>
        <v>0</v>
      </c>
      <c r="J444" s="55">
        <f t="shared" si="159"/>
        <v>0</v>
      </c>
      <c r="K444" s="55">
        <f t="shared" si="159"/>
        <v>0</v>
      </c>
      <c r="L444" s="55">
        <f t="shared" si="159"/>
        <v>0</v>
      </c>
      <c r="M444" s="55">
        <f t="shared" si="159"/>
        <v>0</v>
      </c>
      <c r="N444" s="55">
        <f t="shared" si="159"/>
        <v>50</v>
      </c>
      <c r="O444" s="55">
        <f t="shared" si="159"/>
        <v>50</v>
      </c>
      <c r="P444" s="55">
        <f t="shared" si="159"/>
        <v>80</v>
      </c>
    </row>
    <row r="445" spans="1:16" ht="22.5">
      <c r="A445" s="57" t="s">
        <v>204</v>
      </c>
      <c r="B445" s="65">
        <f t="shared" si="152"/>
        <v>0</v>
      </c>
      <c r="C445" s="65"/>
      <c r="D445" s="50">
        <f t="shared" si="145"/>
        <v>0</v>
      </c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</row>
    <row r="446" spans="1:16" ht="22.5">
      <c r="A446" s="57" t="s">
        <v>205</v>
      </c>
      <c r="B446" s="65">
        <f t="shared" si="152"/>
        <v>330</v>
      </c>
      <c r="C446" s="65">
        <v>330</v>
      </c>
      <c r="D446" s="50">
        <f t="shared" si="145"/>
        <v>0</v>
      </c>
      <c r="E446" s="55">
        <v>50</v>
      </c>
      <c r="F446" s="55">
        <v>50</v>
      </c>
      <c r="G446" s="55">
        <v>50</v>
      </c>
      <c r="H446" s="55"/>
      <c r="I446" s="55"/>
      <c r="J446" s="55"/>
      <c r="K446" s="55"/>
      <c r="L446" s="55"/>
      <c r="M446" s="55"/>
      <c r="N446" s="55">
        <v>50</v>
      </c>
      <c r="O446" s="55">
        <v>50</v>
      </c>
      <c r="P446" s="55">
        <v>80</v>
      </c>
    </row>
    <row r="447" spans="1:16" ht="22.5">
      <c r="A447" s="57" t="s">
        <v>206</v>
      </c>
      <c r="B447" s="65">
        <f t="shared" si="152"/>
        <v>0</v>
      </c>
      <c r="C447" s="65"/>
      <c r="D447" s="50">
        <f t="shared" si="145"/>
        <v>0</v>
      </c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</row>
    <row r="448" spans="1:16" ht="11.25">
      <c r="A448" s="81" t="s">
        <v>208</v>
      </c>
      <c r="B448" s="65">
        <f t="shared" si="152"/>
        <v>0</v>
      </c>
      <c r="C448" s="65"/>
      <c r="D448" s="50">
        <f t="shared" si="145"/>
        <v>0</v>
      </c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</row>
    <row r="449" spans="1:16" ht="11.25">
      <c r="A449" s="53" t="s">
        <v>170</v>
      </c>
      <c r="B449" s="65">
        <f t="shared" si="152"/>
        <v>390</v>
      </c>
      <c r="C449" s="65">
        <v>390</v>
      </c>
      <c r="D449" s="50">
        <f t="shared" si="145"/>
        <v>0</v>
      </c>
      <c r="E449" s="55">
        <f aca="true" t="shared" si="160" ref="E449:P449">E450+E453</f>
        <v>50</v>
      </c>
      <c r="F449" s="55">
        <f t="shared" si="160"/>
        <v>50</v>
      </c>
      <c r="G449" s="55">
        <f t="shared" si="160"/>
        <v>50</v>
      </c>
      <c r="H449" s="55">
        <f t="shared" si="160"/>
        <v>0</v>
      </c>
      <c r="I449" s="55">
        <f t="shared" si="160"/>
        <v>0</v>
      </c>
      <c r="J449" s="55">
        <f t="shared" si="160"/>
        <v>0</v>
      </c>
      <c r="K449" s="55">
        <f t="shared" si="160"/>
        <v>0</v>
      </c>
      <c r="L449" s="55">
        <f t="shared" si="160"/>
        <v>40</v>
      </c>
      <c r="M449" s="55">
        <f t="shared" si="160"/>
        <v>50</v>
      </c>
      <c r="N449" s="55">
        <f t="shared" si="160"/>
        <v>50</v>
      </c>
      <c r="O449" s="55">
        <f t="shared" si="160"/>
        <v>50</v>
      </c>
      <c r="P449" s="55">
        <f t="shared" si="160"/>
        <v>50</v>
      </c>
    </row>
    <row r="450" spans="1:16" ht="11.25">
      <c r="A450" s="53" t="s">
        <v>171</v>
      </c>
      <c r="B450" s="65">
        <f t="shared" si="152"/>
        <v>390</v>
      </c>
      <c r="C450" s="65">
        <v>390</v>
      </c>
      <c r="D450" s="50">
        <f t="shared" si="145"/>
        <v>0</v>
      </c>
      <c r="E450" s="55">
        <f aca="true" t="shared" si="161" ref="E450:P451">E451</f>
        <v>50</v>
      </c>
      <c r="F450" s="55">
        <f t="shared" si="161"/>
        <v>50</v>
      </c>
      <c r="G450" s="55">
        <f t="shared" si="161"/>
        <v>50</v>
      </c>
      <c r="H450" s="55">
        <f t="shared" si="161"/>
        <v>0</v>
      </c>
      <c r="I450" s="55">
        <f t="shared" si="161"/>
        <v>0</v>
      </c>
      <c r="J450" s="55">
        <f t="shared" si="161"/>
        <v>0</v>
      </c>
      <c r="K450" s="55">
        <f t="shared" si="161"/>
        <v>0</v>
      </c>
      <c r="L450" s="55">
        <f t="shared" si="161"/>
        <v>40</v>
      </c>
      <c r="M450" s="55">
        <f t="shared" si="161"/>
        <v>50</v>
      </c>
      <c r="N450" s="55">
        <f t="shared" si="161"/>
        <v>50</v>
      </c>
      <c r="O450" s="55">
        <f t="shared" si="161"/>
        <v>50</v>
      </c>
      <c r="P450" s="55">
        <f t="shared" si="161"/>
        <v>50</v>
      </c>
    </row>
    <row r="451" spans="1:16" ht="22.5">
      <c r="A451" s="57" t="s">
        <v>172</v>
      </c>
      <c r="B451" s="65">
        <f t="shared" si="152"/>
        <v>390</v>
      </c>
      <c r="C451" s="65">
        <v>390</v>
      </c>
      <c r="D451" s="50">
        <f t="shared" si="145"/>
        <v>0</v>
      </c>
      <c r="E451" s="55">
        <f t="shared" si="161"/>
        <v>50</v>
      </c>
      <c r="F451" s="55">
        <f t="shared" si="161"/>
        <v>50</v>
      </c>
      <c r="G451" s="55">
        <f t="shared" si="161"/>
        <v>50</v>
      </c>
      <c r="H451" s="55">
        <f t="shared" si="161"/>
        <v>0</v>
      </c>
      <c r="I451" s="55">
        <f t="shared" si="161"/>
        <v>0</v>
      </c>
      <c r="J451" s="55">
        <f t="shared" si="161"/>
        <v>0</v>
      </c>
      <c r="K451" s="55">
        <f t="shared" si="161"/>
        <v>0</v>
      </c>
      <c r="L451" s="55">
        <f t="shared" si="161"/>
        <v>40</v>
      </c>
      <c r="M451" s="55">
        <f t="shared" si="161"/>
        <v>50</v>
      </c>
      <c r="N451" s="55">
        <f t="shared" si="161"/>
        <v>50</v>
      </c>
      <c r="O451" s="55">
        <f t="shared" si="161"/>
        <v>50</v>
      </c>
      <c r="P451" s="55">
        <f t="shared" si="161"/>
        <v>50</v>
      </c>
    </row>
    <row r="452" spans="1:16" ht="11.25">
      <c r="A452" s="53" t="s">
        <v>173</v>
      </c>
      <c r="B452" s="65">
        <f t="shared" si="152"/>
        <v>390</v>
      </c>
      <c r="C452" s="65">
        <v>390</v>
      </c>
      <c r="D452" s="50">
        <f t="shared" si="145"/>
        <v>0</v>
      </c>
      <c r="E452" s="55">
        <v>50</v>
      </c>
      <c r="F452" s="55">
        <v>50</v>
      </c>
      <c r="G452" s="55">
        <v>50</v>
      </c>
      <c r="H452" s="55"/>
      <c r="I452" s="55"/>
      <c r="J452" s="55"/>
      <c r="K452" s="55"/>
      <c r="L452" s="55">
        <v>40</v>
      </c>
      <c r="M452" s="55">
        <v>50</v>
      </c>
      <c r="N452" s="55">
        <v>50</v>
      </c>
      <c r="O452" s="55">
        <v>50</v>
      </c>
      <c r="P452" s="55">
        <v>50</v>
      </c>
    </row>
    <row r="453" spans="1:16" ht="11.25">
      <c r="A453" s="53" t="s">
        <v>174</v>
      </c>
      <c r="B453" s="65">
        <f t="shared" si="152"/>
        <v>0</v>
      </c>
      <c r="C453" s="65">
        <v>0</v>
      </c>
      <c r="D453" s="50">
        <f t="shared" si="145"/>
        <v>0</v>
      </c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</row>
    <row r="454" spans="1:16" ht="11.25">
      <c r="A454" s="53" t="s">
        <v>175</v>
      </c>
      <c r="B454" s="65">
        <f t="shared" si="152"/>
        <v>0</v>
      </c>
      <c r="C454" s="65"/>
      <c r="D454" s="50">
        <f aca="true" t="shared" si="162" ref="D454:D517">+C454-B454</f>
        <v>0</v>
      </c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</row>
    <row r="455" spans="1:16" ht="11.25">
      <c r="A455" s="53" t="s">
        <v>176</v>
      </c>
      <c r="B455" s="65">
        <f t="shared" si="152"/>
        <v>0</v>
      </c>
      <c r="C455" s="65"/>
      <c r="D455" s="50">
        <f t="shared" si="162"/>
        <v>0</v>
      </c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</row>
    <row r="456" spans="1:16" ht="11.25">
      <c r="A456" s="53" t="s">
        <v>177</v>
      </c>
      <c r="B456" s="65">
        <f t="shared" si="152"/>
        <v>197925</v>
      </c>
      <c r="C456" s="65">
        <v>197925</v>
      </c>
      <c r="D456" s="50">
        <f t="shared" si="162"/>
        <v>0</v>
      </c>
      <c r="E456" s="55">
        <f aca="true" t="shared" si="163" ref="E456:P456">E418</f>
        <v>16146</v>
      </c>
      <c r="F456" s="55">
        <f t="shared" si="163"/>
        <v>16146</v>
      </c>
      <c r="G456" s="55">
        <f t="shared" si="163"/>
        <v>16423.5</v>
      </c>
      <c r="H456" s="55">
        <f t="shared" si="163"/>
        <v>17303.5</v>
      </c>
      <c r="I456" s="55">
        <f t="shared" si="163"/>
        <v>14146.5</v>
      </c>
      <c r="J456" s="55">
        <f t="shared" si="163"/>
        <v>12162.5</v>
      </c>
      <c r="K456" s="55">
        <f t="shared" si="163"/>
        <v>14862.5</v>
      </c>
      <c r="L456" s="55">
        <f t="shared" si="163"/>
        <v>14902.5</v>
      </c>
      <c r="M456" s="55">
        <f t="shared" si="163"/>
        <v>14252.5</v>
      </c>
      <c r="N456" s="55">
        <f t="shared" si="163"/>
        <v>17408.5</v>
      </c>
      <c r="O456" s="55">
        <f t="shared" si="163"/>
        <v>17318.5</v>
      </c>
      <c r="P456" s="55">
        <f t="shared" si="163"/>
        <v>26852.5</v>
      </c>
    </row>
    <row r="457" spans="1:16" ht="22.5">
      <c r="A457" s="57" t="s">
        <v>178</v>
      </c>
      <c r="B457" s="65">
        <f t="shared" si="152"/>
        <v>2000</v>
      </c>
      <c r="C457" s="65">
        <v>2000</v>
      </c>
      <c r="D457" s="50">
        <f t="shared" si="162"/>
        <v>0</v>
      </c>
      <c r="E457" s="55"/>
      <c r="F457" s="55"/>
      <c r="G457" s="55">
        <v>250</v>
      </c>
      <c r="H457" s="55">
        <v>250</v>
      </c>
      <c r="I457" s="55">
        <v>250</v>
      </c>
      <c r="J457" s="55">
        <v>250</v>
      </c>
      <c r="K457" s="55">
        <v>250</v>
      </c>
      <c r="L457" s="55">
        <v>250</v>
      </c>
      <c r="M457" s="55">
        <v>250</v>
      </c>
      <c r="N457" s="55">
        <v>250</v>
      </c>
      <c r="O457" s="55"/>
      <c r="P457" s="55"/>
    </row>
    <row r="458" spans="1:16" ht="22.5">
      <c r="A458" s="57" t="s">
        <v>179</v>
      </c>
      <c r="B458" s="65">
        <f t="shared" si="152"/>
        <v>195925</v>
      </c>
      <c r="C458" s="65">
        <v>195925</v>
      </c>
      <c r="D458" s="50">
        <f t="shared" si="162"/>
        <v>0</v>
      </c>
      <c r="E458" s="55">
        <f aca="true" t="shared" si="164" ref="E458:P458">E456-E457</f>
        <v>16146</v>
      </c>
      <c r="F458" s="55">
        <f t="shared" si="164"/>
        <v>16146</v>
      </c>
      <c r="G458" s="55">
        <f t="shared" si="164"/>
        <v>16173.5</v>
      </c>
      <c r="H458" s="55">
        <f t="shared" si="164"/>
        <v>17053.5</v>
      </c>
      <c r="I458" s="55">
        <f t="shared" si="164"/>
        <v>13896.5</v>
      </c>
      <c r="J458" s="55">
        <f t="shared" si="164"/>
        <v>11912.5</v>
      </c>
      <c r="K458" s="55">
        <f t="shared" si="164"/>
        <v>14612.5</v>
      </c>
      <c r="L458" s="55">
        <f t="shared" si="164"/>
        <v>14652.5</v>
      </c>
      <c r="M458" s="55">
        <f t="shared" si="164"/>
        <v>14002.5</v>
      </c>
      <c r="N458" s="55">
        <f t="shared" si="164"/>
        <v>17158.5</v>
      </c>
      <c r="O458" s="55">
        <f t="shared" si="164"/>
        <v>17318.5</v>
      </c>
      <c r="P458" s="55">
        <f t="shared" si="164"/>
        <v>26852.5</v>
      </c>
    </row>
    <row r="459" spans="1:16" ht="11.25">
      <c r="A459" s="53" t="s">
        <v>180</v>
      </c>
      <c r="B459" s="65"/>
      <c r="C459" s="65"/>
      <c r="D459" s="50">
        <f t="shared" si="162"/>
        <v>0</v>
      </c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</row>
    <row r="460" spans="1:16" ht="11.25">
      <c r="A460" s="53" t="s">
        <v>181</v>
      </c>
      <c r="B460" s="65"/>
      <c r="C460" s="65"/>
      <c r="D460" s="50">
        <f t="shared" si="162"/>
        <v>0</v>
      </c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</row>
    <row r="461" spans="1:16" ht="11.25">
      <c r="A461" s="53" t="s">
        <v>182</v>
      </c>
      <c r="B461" s="65"/>
      <c r="C461" s="65"/>
      <c r="D461" s="50">
        <f t="shared" si="162"/>
        <v>0</v>
      </c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</row>
    <row r="462" spans="1:16" ht="11.25">
      <c r="A462" s="53" t="s">
        <v>183</v>
      </c>
      <c r="B462" s="65"/>
      <c r="C462" s="65"/>
      <c r="D462" s="50">
        <f t="shared" si="162"/>
        <v>0</v>
      </c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</row>
    <row r="463" spans="1:16" ht="11.25">
      <c r="A463" s="53" t="s">
        <v>184</v>
      </c>
      <c r="B463" s="65"/>
      <c r="C463" s="65"/>
      <c r="D463" s="50">
        <f t="shared" si="162"/>
        <v>0</v>
      </c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</row>
    <row r="464" spans="1:16" ht="11.25">
      <c r="A464" s="53" t="s">
        <v>185</v>
      </c>
      <c r="B464" s="65"/>
      <c r="C464" s="65"/>
      <c r="D464" s="50">
        <f t="shared" si="162"/>
        <v>0</v>
      </c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</row>
    <row r="465" spans="1:16" ht="11.25">
      <c r="A465" s="53" t="s">
        <v>185</v>
      </c>
      <c r="B465" s="65"/>
      <c r="C465" s="65"/>
      <c r="D465" s="50">
        <f t="shared" si="162"/>
        <v>0</v>
      </c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</row>
    <row r="466" spans="1:16" ht="11.25">
      <c r="A466" s="61" t="s">
        <v>194</v>
      </c>
      <c r="B466" s="62"/>
      <c r="C466" s="62"/>
      <c r="D466" s="50">
        <f t="shared" si="162"/>
        <v>0</v>
      </c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</row>
    <row r="467" spans="1:16" ht="22.5">
      <c r="A467" s="48" t="s">
        <v>207</v>
      </c>
      <c r="B467" s="64">
        <f>B468</f>
        <v>140715.99999999997</v>
      </c>
      <c r="C467" s="64">
        <v>140716</v>
      </c>
      <c r="D467" s="50">
        <f t="shared" si="162"/>
        <v>0</v>
      </c>
      <c r="E467" s="55">
        <v>1</v>
      </c>
      <c r="F467" s="55">
        <v>2</v>
      </c>
      <c r="G467" s="55">
        <v>3</v>
      </c>
      <c r="H467" s="55">
        <v>4</v>
      </c>
      <c r="I467" s="55">
        <v>5</v>
      </c>
      <c r="J467" s="55">
        <v>6</v>
      </c>
      <c r="K467" s="55">
        <v>7</v>
      </c>
      <c r="L467" s="55">
        <v>8</v>
      </c>
      <c r="M467" s="55">
        <v>9</v>
      </c>
      <c r="N467" s="55">
        <v>10</v>
      </c>
      <c r="O467" s="55">
        <v>11</v>
      </c>
      <c r="P467" s="55">
        <v>12</v>
      </c>
    </row>
    <row r="468" spans="1:16" ht="11.25">
      <c r="A468" s="53" t="s">
        <v>138</v>
      </c>
      <c r="B468" s="65">
        <f>SUM(E468:P468)</f>
        <v>140715.99999999997</v>
      </c>
      <c r="C468" s="65">
        <v>140716</v>
      </c>
      <c r="D468" s="50">
        <f t="shared" si="162"/>
        <v>0</v>
      </c>
      <c r="E468" s="55">
        <f aca="true" t="shared" si="165" ref="E468:P468">E469</f>
        <v>11468.9</v>
      </c>
      <c r="F468" s="55">
        <f t="shared" si="165"/>
        <v>11468.9</v>
      </c>
      <c r="G468" s="55">
        <f t="shared" si="165"/>
        <v>11587.7</v>
      </c>
      <c r="H468" s="55">
        <f t="shared" si="165"/>
        <v>10497.7</v>
      </c>
      <c r="I468" s="55">
        <f t="shared" si="165"/>
        <v>8673.6</v>
      </c>
      <c r="J468" s="55">
        <f t="shared" si="165"/>
        <v>10673.6</v>
      </c>
      <c r="K468" s="55">
        <f t="shared" si="165"/>
        <v>11838.4</v>
      </c>
      <c r="L468" s="55">
        <f t="shared" si="165"/>
        <v>12838.4</v>
      </c>
      <c r="M468" s="55">
        <f t="shared" si="165"/>
        <v>10833.6</v>
      </c>
      <c r="N468" s="55">
        <f t="shared" si="165"/>
        <v>12565.4</v>
      </c>
      <c r="O468" s="55">
        <f t="shared" si="165"/>
        <v>11565.4</v>
      </c>
      <c r="P468" s="55">
        <f t="shared" si="165"/>
        <v>16704.4</v>
      </c>
    </row>
    <row r="469" spans="1:16" ht="11.25">
      <c r="A469" s="53" t="s">
        <v>139</v>
      </c>
      <c r="B469" s="65">
        <f aca="true" t="shared" si="166" ref="B469:B509">SUM(E469:P469)</f>
        <v>140715.99999999997</v>
      </c>
      <c r="C469" s="65">
        <v>140716</v>
      </c>
      <c r="D469" s="50">
        <f t="shared" si="162"/>
        <v>0</v>
      </c>
      <c r="E469" s="55">
        <f aca="true" t="shared" si="167" ref="E469:P469">E470+E500</f>
        <v>11468.9</v>
      </c>
      <c r="F469" s="55">
        <f t="shared" si="167"/>
        <v>11468.9</v>
      </c>
      <c r="G469" s="55">
        <f t="shared" si="167"/>
        <v>11587.7</v>
      </c>
      <c r="H469" s="55">
        <f t="shared" si="167"/>
        <v>10497.7</v>
      </c>
      <c r="I469" s="55">
        <f t="shared" si="167"/>
        <v>8673.6</v>
      </c>
      <c r="J469" s="55">
        <f t="shared" si="167"/>
        <v>10673.6</v>
      </c>
      <c r="K469" s="55">
        <f t="shared" si="167"/>
        <v>11838.4</v>
      </c>
      <c r="L469" s="55">
        <f t="shared" si="167"/>
        <v>12838.4</v>
      </c>
      <c r="M469" s="55">
        <f t="shared" si="167"/>
        <v>10833.6</v>
      </c>
      <c r="N469" s="55">
        <f t="shared" si="167"/>
        <v>12565.4</v>
      </c>
      <c r="O469" s="55">
        <f t="shared" si="167"/>
        <v>11565.4</v>
      </c>
      <c r="P469" s="55">
        <f t="shared" si="167"/>
        <v>16704.4</v>
      </c>
    </row>
    <row r="470" spans="1:16" ht="11.25">
      <c r="A470" s="53" t="s">
        <v>140</v>
      </c>
      <c r="B470" s="65">
        <f t="shared" si="166"/>
        <v>140325.99999999997</v>
      </c>
      <c r="C470" s="65">
        <v>140326</v>
      </c>
      <c r="D470" s="50">
        <f t="shared" si="162"/>
        <v>0</v>
      </c>
      <c r="E470" s="55">
        <f aca="true" t="shared" si="168" ref="E470:P470">E471+E473+E480</f>
        <v>11418.9</v>
      </c>
      <c r="F470" s="55">
        <f t="shared" si="168"/>
        <v>11418.9</v>
      </c>
      <c r="G470" s="55">
        <f t="shared" si="168"/>
        <v>11537.7</v>
      </c>
      <c r="H470" s="55">
        <f t="shared" si="168"/>
        <v>10457.7</v>
      </c>
      <c r="I470" s="55">
        <f t="shared" si="168"/>
        <v>8673.6</v>
      </c>
      <c r="J470" s="55">
        <f t="shared" si="168"/>
        <v>10673.6</v>
      </c>
      <c r="K470" s="55">
        <f t="shared" si="168"/>
        <v>11838.4</v>
      </c>
      <c r="L470" s="55">
        <f t="shared" si="168"/>
        <v>12838.4</v>
      </c>
      <c r="M470" s="55">
        <f t="shared" si="168"/>
        <v>10783.6</v>
      </c>
      <c r="N470" s="55">
        <f t="shared" si="168"/>
        <v>12515.4</v>
      </c>
      <c r="O470" s="55">
        <f t="shared" si="168"/>
        <v>11515.4</v>
      </c>
      <c r="P470" s="55">
        <f t="shared" si="168"/>
        <v>16654.4</v>
      </c>
    </row>
    <row r="471" spans="1:16" ht="11.25">
      <c r="A471" s="53" t="s">
        <v>141</v>
      </c>
      <c r="B471" s="65">
        <f t="shared" si="166"/>
        <v>84390</v>
      </c>
      <c r="C471" s="65">
        <v>84390</v>
      </c>
      <c r="D471" s="50">
        <f t="shared" si="162"/>
        <v>0</v>
      </c>
      <c r="E471" s="55">
        <f aca="true" t="shared" si="169" ref="E471:P471">E472</f>
        <v>6300</v>
      </c>
      <c r="F471" s="55">
        <f t="shared" si="169"/>
        <v>6300</v>
      </c>
      <c r="G471" s="55">
        <f t="shared" si="169"/>
        <v>6380</v>
      </c>
      <c r="H471" s="55">
        <f t="shared" si="169"/>
        <v>6380</v>
      </c>
      <c r="I471" s="55">
        <f t="shared" si="169"/>
        <v>6380</v>
      </c>
      <c r="J471" s="55">
        <f t="shared" si="169"/>
        <v>6380</v>
      </c>
      <c r="K471" s="55">
        <f t="shared" si="169"/>
        <v>8380</v>
      </c>
      <c r="L471" s="55">
        <f t="shared" si="169"/>
        <v>8380</v>
      </c>
      <c r="M471" s="55">
        <f t="shared" si="169"/>
        <v>6380</v>
      </c>
      <c r="N471" s="55">
        <f t="shared" si="169"/>
        <v>6380</v>
      </c>
      <c r="O471" s="55">
        <f t="shared" si="169"/>
        <v>6380</v>
      </c>
      <c r="P471" s="55">
        <f t="shared" si="169"/>
        <v>10370</v>
      </c>
    </row>
    <row r="472" spans="1:16" ht="11.25">
      <c r="A472" s="53" t="s">
        <v>142</v>
      </c>
      <c r="B472" s="65">
        <f t="shared" si="166"/>
        <v>84390</v>
      </c>
      <c r="C472" s="65">
        <v>84390</v>
      </c>
      <c r="D472" s="50">
        <f t="shared" si="162"/>
        <v>0</v>
      </c>
      <c r="E472" s="55">
        <v>6300</v>
      </c>
      <c r="F472" s="55">
        <v>6300</v>
      </c>
      <c r="G472" s="55">
        <v>6380</v>
      </c>
      <c r="H472" s="55">
        <v>6380</v>
      </c>
      <c r="I472" s="55">
        <v>6380</v>
      </c>
      <c r="J472" s="55">
        <v>6380</v>
      </c>
      <c r="K472" s="55">
        <v>8380</v>
      </c>
      <c r="L472" s="55">
        <v>8380</v>
      </c>
      <c r="M472" s="55">
        <v>6380</v>
      </c>
      <c r="N472" s="55">
        <v>6380</v>
      </c>
      <c r="O472" s="55">
        <v>6380</v>
      </c>
      <c r="P472" s="55">
        <v>10370</v>
      </c>
    </row>
    <row r="473" spans="1:16" ht="22.5">
      <c r="A473" s="57" t="s">
        <v>143</v>
      </c>
      <c r="B473" s="65">
        <f t="shared" si="166"/>
        <v>9282</v>
      </c>
      <c r="C473" s="65">
        <v>9282</v>
      </c>
      <c r="D473" s="50">
        <f t="shared" si="162"/>
        <v>0</v>
      </c>
      <c r="E473" s="55">
        <f aca="true" t="shared" si="170" ref="E473:P473">E474+E479</f>
        <v>698.9000000000001</v>
      </c>
      <c r="F473" s="55">
        <f t="shared" si="170"/>
        <v>698.9000000000001</v>
      </c>
      <c r="G473" s="55">
        <f t="shared" si="170"/>
        <v>707.7</v>
      </c>
      <c r="H473" s="55">
        <f t="shared" si="170"/>
        <v>707.7</v>
      </c>
      <c r="I473" s="55">
        <f t="shared" si="170"/>
        <v>703.6000000000001</v>
      </c>
      <c r="J473" s="55">
        <f t="shared" si="170"/>
        <v>703.6000000000001</v>
      </c>
      <c r="K473" s="55">
        <f t="shared" si="170"/>
        <v>918.4</v>
      </c>
      <c r="L473" s="55">
        <f t="shared" si="170"/>
        <v>918.4</v>
      </c>
      <c r="M473" s="55">
        <f t="shared" si="170"/>
        <v>703.6000000000001</v>
      </c>
      <c r="N473" s="55">
        <f t="shared" si="170"/>
        <v>705.4000000000001</v>
      </c>
      <c r="O473" s="55">
        <f t="shared" si="170"/>
        <v>705.4000000000001</v>
      </c>
      <c r="P473" s="55">
        <f t="shared" si="170"/>
        <v>1110.4</v>
      </c>
    </row>
    <row r="474" spans="1:16" ht="11.25">
      <c r="A474" s="81" t="s">
        <v>209</v>
      </c>
      <c r="B474" s="65">
        <f t="shared" si="166"/>
        <v>7594</v>
      </c>
      <c r="C474" s="65">
        <v>7594</v>
      </c>
      <c r="D474" s="50">
        <f t="shared" si="162"/>
        <v>0</v>
      </c>
      <c r="E474" s="55">
        <f aca="true" t="shared" si="171" ref="E474:P474">E475+E476+E477+E478</f>
        <v>572.9000000000001</v>
      </c>
      <c r="F474" s="55">
        <f t="shared" si="171"/>
        <v>572.9000000000001</v>
      </c>
      <c r="G474" s="55">
        <f t="shared" si="171"/>
        <v>581.7</v>
      </c>
      <c r="H474" s="55">
        <f t="shared" si="171"/>
        <v>581.7</v>
      </c>
      <c r="I474" s="55">
        <f t="shared" si="171"/>
        <v>577.6000000000001</v>
      </c>
      <c r="J474" s="55">
        <f t="shared" si="171"/>
        <v>577.6000000000001</v>
      </c>
      <c r="K474" s="55">
        <f t="shared" si="171"/>
        <v>752.4</v>
      </c>
      <c r="L474" s="55">
        <f t="shared" si="171"/>
        <v>752.4</v>
      </c>
      <c r="M474" s="55">
        <f t="shared" si="171"/>
        <v>577.6000000000001</v>
      </c>
      <c r="N474" s="55">
        <f t="shared" si="171"/>
        <v>579.4000000000001</v>
      </c>
      <c r="O474" s="55">
        <f t="shared" si="171"/>
        <v>579.4000000000001</v>
      </c>
      <c r="P474" s="55">
        <f t="shared" si="171"/>
        <v>888.4</v>
      </c>
    </row>
    <row r="475" spans="1:16" ht="11.25">
      <c r="A475" s="53" t="s">
        <v>145</v>
      </c>
      <c r="B475" s="65">
        <f t="shared" si="166"/>
        <v>5906.000000000001</v>
      </c>
      <c r="C475" s="65">
        <v>5906</v>
      </c>
      <c r="D475" s="50">
        <f t="shared" si="162"/>
        <v>0</v>
      </c>
      <c r="E475" s="55">
        <f>E471*0.07</f>
        <v>441.00000000000006</v>
      </c>
      <c r="F475" s="55">
        <f>F471*0.07</f>
        <v>441.00000000000006</v>
      </c>
      <c r="G475" s="55">
        <f>441+8.8</f>
        <v>449.8</v>
      </c>
      <c r="H475" s="55">
        <f>441+8.8</f>
        <v>449.8</v>
      </c>
      <c r="I475" s="55">
        <f>441+8.8</f>
        <v>449.8</v>
      </c>
      <c r="J475" s="55">
        <f>441+8.8</f>
        <v>449.8</v>
      </c>
      <c r="K475" s="55">
        <f>581+8.8</f>
        <v>589.8</v>
      </c>
      <c r="L475" s="55">
        <f>581+8.8</f>
        <v>589.8</v>
      </c>
      <c r="M475" s="55">
        <f>441+8.8</f>
        <v>449.8</v>
      </c>
      <c r="N475" s="55">
        <f>441+8.8</f>
        <v>449.8</v>
      </c>
      <c r="O475" s="55">
        <f>441+8.8</f>
        <v>449.8</v>
      </c>
      <c r="P475" s="55">
        <f>776-1-79.2</f>
        <v>695.8</v>
      </c>
    </row>
    <row r="476" spans="1:16" ht="11.25">
      <c r="A476" s="53" t="s">
        <v>146</v>
      </c>
      <c r="B476" s="65">
        <f t="shared" si="166"/>
        <v>622</v>
      </c>
      <c r="C476" s="65">
        <v>622</v>
      </c>
      <c r="D476" s="50">
        <f t="shared" si="162"/>
        <v>0</v>
      </c>
      <c r="E476" s="55">
        <v>51.3</v>
      </c>
      <c r="F476" s="55">
        <v>51.3</v>
      </c>
      <c r="G476" s="55">
        <v>51.3</v>
      </c>
      <c r="H476" s="55">
        <v>51.3</v>
      </c>
      <c r="I476" s="55">
        <v>46.6</v>
      </c>
      <c r="J476" s="55">
        <v>46.6</v>
      </c>
      <c r="K476" s="55">
        <v>61.4</v>
      </c>
      <c r="L476" s="55">
        <v>61.4</v>
      </c>
      <c r="M476" s="55">
        <v>46.6</v>
      </c>
      <c r="N476" s="55">
        <v>46.6</v>
      </c>
      <c r="O476" s="55">
        <v>46.6</v>
      </c>
      <c r="P476" s="55">
        <v>61</v>
      </c>
    </row>
    <row r="477" spans="1:16" ht="11.25">
      <c r="A477" s="53" t="s">
        <v>147</v>
      </c>
      <c r="B477" s="65">
        <f t="shared" si="166"/>
        <v>844</v>
      </c>
      <c r="C477" s="65">
        <v>844</v>
      </c>
      <c r="D477" s="50">
        <f t="shared" si="162"/>
        <v>0</v>
      </c>
      <c r="E477" s="55">
        <f>E471*0.01</f>
        <v>63</v>
      </c>
      <c r="F477" s="55">
        <f>F471*0.01</f>
        <v>63</v>
      </c>
      <c r="G477" s="55">
        <v>63</v>
      </c>
      <c r="H477" s="55">
        <v>63</v>
      </c>
      <c r="I477" s="55">
        <v>63</v>
      </c>
      <c r="J477" s="55">
        <v>63</v>
      </c>
      <c r="K477" s="55">
        <v>83</v>
      </c>
      <c r="L477" s="55">
        <v>83</v>
      </c>
      <c r="M477" s="55">
        <v>63</v>
      </c>
      <c r="N477" s="55">
        <v>63</v>
      </c>
      <c r="O477" s="55">
        <v>63</v>
      </c>
      <c r="P477" s="55">
        <v>111</v>
      </c>
    </row>
    <row r="478" spans="1:16" ht="11.25">
      <c r="A478" s="53" t="s">
        <v>148</v>
      </c>
      <c r="B478" s="65">
        <f t="shared" si="166"/>
        <v>222</v>
      </c>
      <c r="C478" s="65">
        <v>222</v>
      </c>
      <c r="D478" s="50">
        <f t="shared" si="162"/>
        <v>0</v>
      </c>
      <c r="E478" s="55">
        <v>17.6</v>
      </c>
      <c r="F478" s="55">
        <v>17.6</v>
      </c>
      <c r="G478" s="55">
        <v>17.6</v>
      </c>
      <c r="H478" s="55">
        <v>17.6</v>
      </c>
      <c r="I478" s="55">
        <v>18.2</v>
      </c>
      <c r="J478" s="55">
        <v>18.2</v>
      </c>
      <c r="K478" s="55">
        <v>18.2</v>
      </c>
      <c r="L478" s="55">
        <v>18.2</v>
      </c>
      <c r="M478" s="55">
        <v>18.2</v>
      </c>
      <c r="N478" s="55">
        <v>20</v>
      </c>
      <c r="O478" s="55">
        <v>20</v>
      </c>
      <c r="P478" s="55">
        <v>20.6</v>
      </c>
    </row>
    <row r="479" spans="1:16" ht="11.25">
      <c r="A479" s="53" t="s">
        <v>149</v>
      </c>
      <c r="B479" s="65">
        <f t="shared" si="166"/>
        <v>1688</v>
      </c>
      <c r="C479" s="65">
        <v>1688</v>
      </c>
      <c r="D479" s="50">
        <f t="shared" si="162"/>
        <v>0</v>
      </c>
      <c r="E479" s="55">
        <f>E471*0.02</f>
        <v>126</v>
      </c>
      <c r="F479" s="55">
        <f>F471*0.02</f>
        <v>126</v>
      </c>
      <c r="G479" s="55">
        <v>126</v>
      </c>
      <c r="H479" s="55">
        <v>126</v>
      </c>
      <c r="I479" s="55">
        <v>126</v>
      </c>
      <c r="J479" s="55">
        <v>126</v>
      </c>
      <c r="K479" s="55">
        <v>166</v>
      </c>
      <c r="L479" s="55">
        <v>166</v>
      </c>
      <c r="M479" s="55">
        <v>126</v>
      </c>
      <c r="N479" s="55">
        <v>126</v>
      </c>
      <c r="O479" s="55">
        <v>126</v>
      </c>
      <c r="P479" s="55">
        <v>222</v>
      </c>
    </row>
    <row r="480" spans="1:16" ht="11.25">
      <c r="A480" s="53" t="s">
        <v>150</v>
      </c>
      <c r="B480" s="65">
        <f t="shared" si="166"/>
        <v>46654</v>
      </c>
      <c r="C480" s="65">
        <v>46654</v>
      </c>
      <c r="D480" s="50">
        <f t="shared" si="162"/>
        <v>0</v>
      </c>
      <c r="E480" s="55">
        <f>+E481+E482+E483+E484+E485+E486+E487+E488+E491+E493+E495</f>
        <v>4420</v>
      </c>
      <c r="F480" s="55">
        <f aca="true" t="shared" si="172" ref="F480:P480">+F481+F482+F483+F484+F485+F486+F487+F488+F491+F493+F495</f>
        <v>4420</v>
      </c>
      <c r="G480" s="55">
        <f t="shared" si="172"/>
        <v>4450</v>
      </c>
      <c r="H480" s="55">
        <f t="shared" si="172"/>
        <v>3370</v>
      </c>
      <c r="I480" s="55">
        <f t="shared" si="172"/>
        <v>1590</v>
      </c>
      <c r="J480" s="55">
        <f t="shared" si="172"/>
        <v>3590</v>
      </c>
      <c r="K480" s="55">
        <f t="shared" si="172"/>
        <v>2540</v>
      </c>
      <c r="L480" s="55">
        <f t="shared" si="172"/>
        <v>3540</v>
      </c>
      <c r="M480" s="55">
        <f t="shared" si="172"/>
        <v>3700</v>
      </c>
      <c r="N480" s="55">
        <f t="shared" si="172"/>
        <v>5430</v>
      </c>
      <c r="O480" s="55">
        <f t="shared" si="172"/>
        <v>4430</v>
      </c>
      <c r="P480" s="55">
        <f t="shared" si="172"/>
        <v>5174</v>
      </c>
    </row>
    <row r="481" spans="1:16" ht="11.25">
      <c r="A481" s="53" t="s">
        <v>151</v>
      </c>
      <c r="B481" s="65">
        <f t="shared" si="166"/>
        <v>464</v>
      </c>
      <c r="C481" s="65">
        <v>464</v>
      </c>
      <c r="D481" s="50">
        <f t="shared" si="162"/>
        <v>0</v>
      </c>
      <c r="E481" s="55">
        <v>40</v>
      </c>
      <c r="F481" s="55">
        <v>40</v>
      </c>
      <c r="G481" s="55">
        <v>40</v>
      </c>
      <c r="H481" s="55">
        <v>40</v>
      </c>
      <c r="I481" s="55">
        <v>40</v>
      </c>
      <c r="J481" s="55">
        <v>40</v>
      </c>
      <c r="K481" s="55">
        <v>40</v>
      </c>
      <c r="L481" s="55">
        <v>40</v>
      </c>
      <c r="M481" s="55">
        <v>40</v>
      </c>
      <c r="N481" s="55">
        <v>40</v>
      </c>
      <c r="O481" s="55">
        <v>40</v>
      </c>
      <c r="P481" s="55">
        <v>24</v>
      </c>
    </row>
    <row r="482" spans="1:16" ht="11.25">
      <c r="A482" s="53" t="s">
        <v>152</v>
      </c>
      <c r="B482" s="65">
        <f t="shared" si="166"/>
        <v>2800</v>
      </c>
      <c r="C482" s="65">
        <v>2800</v>
      </c>
      <c r="D482" s="50">
        <f t="shared" si="162"/>
        <v>0</v>
      </c>
      <c r="E482" s="55">
        <v>230</v>
      </c>
      <c r="F482" s="55">
        <v>230</v>
      </c>
      <c r="G482" s="55">
        <v>230</v>
      </c>
      <c r="H482" s="55">
        <v>230</v>
      </c>
      <c r="I482" s="55">
        <v>230</v>
      </c>
      <c r="J482" s="55">
        <v>230</v>
      </c>
      <c r="K482" s="55">
        <v>230</v>
      </c>
      <c r="L482" s="55">
        <v>230</v>
      </c>
      <c r="M482" s="55">
        <v>230</v>
      </c>
      <c r="N482" s="55">
        <v>230</v>
      </c>
      <c r="O482" s="55">
        <v>230</v>
      </c>
      <c r="P482" s="55">
        <v>270</v>
      </c>
    </row>
    <row r="483" spans="1:16" ht="11.25">
      <c r="A483" s="53" t="s">
        <v>153</v>
      </c>
      <c r="B483" s="65">
        <f t="shared" si="166"/>
        <v>12000</v>
      </c>
      <c r="C483" s="65">
        <v>12000</v>
      </c>
      <c r="D483" s="50">
        <f t="shared" si="162"/>
        <v>0</v>
      </c>
      <c r="E483" s="55">
        <v>1700</v>
      </c>
      <c r="F483" s="55">
        <v>1700</v>
      </c>
      <c r="G483" s="55">
        <v>1700</v>
      </c>
      <c r="H483" s="55">
        <v>1700</v>
      </c>
      <c r="I483" s="55"/>
      <c r="J483" s="55"/>
      <c r="K483" s="55"/>
      <c r="L483" s="55"/>
      <c r="M483" s="55"/>
      <c r="N483" s="55">
        <v>1700</v>
      </c>
      <c r="O483" s="55">
        <v>1700</v>
      </c>
      <c r="P483" s="55">
        <v>1800</v>
      </c>
    </row>
    <row r="484" spans="1:16" ht="11.25">
      <c r="A484" s="53" t="s">
        <v>154</v>
      </c>
      <c r="B484" s="65">
        <f t="shared" si="166"/>
        <v>1400</v>
      </c>
      <c r="C484" s="65">
        <v>1400</v>
      </c>
      <c r="D484" s="50">
        <f t="shared" si="162"/>
        <v>0</v>
      </c>
      <c r="E484" s="55">
        <v>120</v>
      </c>
      <c r="F484" s="55">
        <v>120</v>
      </c>
      <c r="G484" s="55">
        <v>120</v>
      </c>
      <c r="H484" s="55">
        <v>120</v>
      </c>
      <c r="I484" s="55">
        <v>110</v>
      </c>
      <c r="J484" s="55">
        <v>110</v>
      </c>
      <c r="K484" s="55">
        <v>110</v>
      </c>
      <c r="L484" s="55">
        <v>110</v>
      </c>
      <c r="M484" s="55">
        <v>120</v>
      </c>
      <c r="N484" s="55">
        <v>120</v>
      </c>
      <c r="O484" s="55">
        <v>120</v>
      </c>
      <c r="P484" s="55">
        <v>120</v>
      </c>
    </row>
    <row r="485" spans="1:16" ht="11.25">
      <c r="A485" s="53" t="s">
        <v>155</v>
      </c>
      <c r="B485" s="65">
        <f t="shared" si="166"/>
        <v>500</v>
      </c>
      <c r="C485" s="65">
        <v>500</v>
      </c>
      <c r="D485" s="50">
        <f t="shared" si="162"/>
        <v>0</v>
      </c>
      <c r="E485" s="55">
        <v>50</v>
      </c>
      <c r="F485" s="55">
        <v>50</v>
      </c>
      <c r="G485" s="55">
        <v>50</v>
      </c>
      <c r="H485" s="55">
        <v>50</v>
      </c>
      <c r="I485" s="55">
        <v>50</v>
      </c>
      <c r="J485" s="55">
        <v>50</v>
      </c>
      <c r="K485" s="55"/>
      <c r="L485" s="55"/>
      <c r="M485" s="55">
        <v>50</v>
      </c>
      <c r="N485" s="55">
        <v>50</v>
      </c>
      <c r="O485" s="55">
        <v>50</v>
      </c>
      <c r="P485" s="55">
        <v>50</v>
      </c>
    </row>
    <row r="486" spans="1:16" ht="11.25">
      <c r="A486" s="53" t="s">
        <v>156</v>
      </c>
      <c r="B486" s="65">
        <f t="shared" si="166"/>
        <v>1940</v>
      </c>
      <c r="C486" s="65">
        <v>1940</v>
      </c>
      <c r="D486" s="50">
        <f t="shared" si="162"/>
        <v>0</v>
      </c>
      <c r="E486" s="55">
        <v>160</v>
      </c>
      <c r="F486" s="55">
        <v>160</v>
      </c>
      <c r="G486" s="55">
        <v>160</v>
      </c>
      <c r="H486" s="55">
        <v>160</v>
      </c>
      <c r="I486" s="55">
        <v>160</v>
      </c>
      <c r="J486" s="55">
        <v>160</v>
      </c>
      <c r="K486" s="55">
        <v>160</v>
      </c>
      <c r="L486" s="55">
        <v>160</v>
      </c>
      <c r="M486" s="55">
        <v>160</v>
      </c>
      <c r="N486" s="55">
        <v>170</v>
      </c>
      <c r="O486" s="55">
        <v>170</v>
      </c>
      <c r="P486" s="55">
        <v>160</v>
      </c>
    </row>
    <row r="487" spans="1:16" ht="11.25">
      <c r="A487" s="53" t="s">
        <v>157</v>
      </c>
      <c r="B487" s="65">
        <f t="shared" si="166"/>
        <v>400</v>
      </c>
      <c r="C487" s="65">
        <v>400</v>
      </c>
      <c r="D487" s="50">
        <f t="shared" si="162"/>
        <v>0</v>
      </c>
      <c r="E487" s="55">
        <v>50</v>
      </c>
      <c r="F487" s="55">
        <v>50</v>
      </c>
      <c r="G487" s="55">
        <v>50</v>
      </c>
      <c r="H487" s="55">
        <v>50</v>
      </c>
      <c r="I487" s="55"/>
      <c r="J487" s="55"/>
      <c r="K487" s="55"/>
      <c r="L487" s="55"/>
      <c r="M487" s="55">
        <v>50</v>
      </c>
      <c r="N487" s="55">
        <v>50</v>
      </c>
      <c r="O487" s="55">
        <v>50</v>
      </c>
      <c r="P487" s="55">
        <v>50</v>
      </c>
    </row>
    <row r="488" spans="1:16" ht="11.25">
      <c r="A488" s="53" t="s">
        <v>158</v>
      </c>
      <c r="B488" s="65">
        <f t="shared" si="166"/>
        <v>60</v>
      </c>
      <c r="C488" s="65">
        <v>60</v>
      </c>
      <c r="D488" s="50">
        <f t="shared" si="162"/>
        <v>0</v>
      </c>
      <c r="E488" s="55"/>
      <c r="F488" s="55"/>
      <c r="G488" s="55">
        <v>30</v>
      </c>
      <c r="H488" s="55"/>
      <c r="I488" s="55"/>
      <c r="J488" s="55"/>
      <c r="K488" s="55"/>
      <c r="L488" s="55"/>
      <c r="M488" s="55"/>
      <c r="N488" s="55"/>
      <c r="O488" s="55"/>
      <c r="P488" s="55">
        <v>30</v>
      </c>
    </row>
    <row r="489" spans="1:16" ht="11.25">
      <c r="A489" s="53" t="s">
        <v>159</v>
      </c>
      <c r="B489" s="65">
        <f t="shared" si="166"/>
        <v>0</v>
      </c>
      <c r="C489" s="65"/>
      <c r="D489" s="50">
        <f t="shared" si="162"/>
        <v>0</v>
      </c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</row>
    <row r="490" spans="1:16" ht="11.25">
      <c r="A490" s="53" t="s">
        <v>160</v>
      </c>
      <c r="B490" s="65">
        <f t="shared" si="166"/>
        <v>0</v>
      </c>
      <c r="C490" s="65"/>
      <c r="D490" s="50">
        <f t="shared" si="162"/>
        <v>0</v>
      </c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</row>
    <row r="491" spans="1:16" ht="11.25">
      <c r="A491" s="53" t="s">
        <v>161</v>
      </c>
      <c r="B491" s="65">
        <f t="shared" si="166"/>
        <v>160</v>
      </c>
      <c r="C491" s="65">
        <v>160</v>
      </c>
      <c r="D491" s="50">
        <f t="shared" si="162"/>
        <v>0</v>
      </c>
      <c r="E491" s="55">
        <v>20</v>
      </c>
      <c r="F491" s="55">
        <v>20</v>
      </c>
      <c r="G491" s="55">
        <v>20</v>
      </c>
      <c r="H491" s="55">
        <v>20</v>
      </c>
      <c r="I491" s="55"/>
      <c r="J491" s="55"/>
      <c r="K491" s="55"/>
      <c r="L491" s="55"/>
      <c r="M491" s="55">
        <v>20</v>
      </c>
      <c r="N491" s="55">
        <v>20</v>
      </c>
      <c r="O491" s="55">
        <v>20</v>
      </c>
      <c r="P491" s="55">
        <v>20</v>
      </c>
    </row>
    <row r="492" spans="1:16" ht="11.25">
      <c r="A492" s="53" t="s">
        <v>162</v>
      </c>
      <c r="B492" s="65">
        <f t="shared" si="166"/>
        <v>0</v>
      </c>
      <c r="C492" s="65"/>
      <c r="D492" s="50">
        <f t="shared" si="162"/>
        <v>0</v>
      </c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</row>
    <row r="493" spans="1:16" ht="11.25">
      <c r="A493" s="53" t="s">
        <v>163</v>
      </c>
      <c r="B493" s="65">
        <f t="shared" si="166"/>
        <v>26600</v>
      </c>
      <c r="C493" s="65">
        <v>26600</v>
      </c>
      <c r="D493" s="50">
        <f t="shared" si="162"/>
        <v>0</v>
      </c>
      <c r="E493" s="55">
        <v>2000</v>
      </c>
      <c r="F493" s="55">
        <v>2000</v>
      </c>
      <c r="G493" s="55">
        <v>2000</v>
      </c>
      <c r="H493" s="55">
        <v>1000</v>
      </c>
      <c r="I493" s="55">
        <v>1000</v>
      </c>
      <c r="J493" s="55">
        <v>3000</v>
      </c>
      <c r="K493" s="55">
        <v>2000</v>
      </c>
      <c r="L493" s="55">
        <v>3000</v>
      </c>
      <c r="M493" s="55">
        <v>3000</v>
      </c>
      <c r="N493" s="55">
        <v>3000</v>
      </c>
      <c r="O493" s="55">
        <v>2000</v>
      </c>
      <c r="P493" s="55">
        <v>2600</v>
      </c>
    </row>
    <row r="494" spans="1:16" ht="11.25">
      <c r="A494" s="53" t="s">
        <v>164</v>
      </c>
      <c r="B494" s="65">
        <f t="shared" si="166"/>
        <v>0</v>
      </c>
      <c r="C494" s="65"/>
      <c r="D494" s="50">
        <f t="shared" si="162"/>
        <v>0</v>
      </c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</row>
    <row r="495" spans="1:16" ht="22.5" customHeight="1">
      <c r="A495" s="57" t="s">
        <v>165</v>
      </c>
      <c r="B495" s="65">
        <f t="shared" si="166"/>
        <v>330</v>
      </c>
      <c r="C495" s="65">
        <v>330</v>
      </c>
      <c r="D495" s="50">
        <f t="shared" si="162"/>
        <v>0</v>
      </c>
      <c r="E495" s="55">
        <f aca="true" t="shared" si="173" ref="E495:P495">E496+E497+E498</f>
        <v>50</v>
      </c>
      <c r="F495" s="55">
        <f t="shared" si="173"/>
        <v>50</v>
      </c>
      <c r="G495" s="55">
        <f t="shared" si="173"/>
        <v>50</v>
      </c>
      <c r="H495" s="55">
        <f t="shared" si="173"/>
        <v>0</v>
      </c>
      <c r="I495" s="55">
        <f t="shared" si="173"/>
        <v>0</v>
      </c>
      <c r="J495" s="55">
        <f t="shared" si="173"/>
        <v>0</v>
      </c>
      <c r="K495" s="55">
        <f t="shared" si="173"/>
        <v>0</v>
      </c>
      <c r="L495" s="55">
        <f t="shared" si="173"/>
        <v>0</v>
      </c>
      <c r="M495" s="55">
        <f t="shared" si="173"/>
        <v>30</v>
      </c>
      <c r="N495" s="55">
        <f t="shared" si="173"/>
        <v>50</v>
      </c>
      <c r="O495" s="55">
        <f t="shared" si="173"/>
        <v>50</v>
      </c>
      <c r="P495" s="55">
        <f t="shared" si="173"/>
        <v>50</v>
      </c>
    </row>
    <row r="496" spans="1:16" ht="22.5">
      <c r="A496" s="57" t="s">
        <v>204</v>
      </c>
      <c r="B496" s="65">
        <f t="shared" si="166"/>
        <v>0</v>
      </c>
      <c r="C496" s="65"/>
      <c r="D496" s="50">
        <f t="shared" si="162"/>
        <v>0</v>
      </c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</row>
    <row r="497" spans="1:16" ht="22.5">
      <c r="A497" s="57" t="s">
        <v>205</v>
      </c>
      <c r="B497" s="65">
        <f t="shared" si="166"/>
        <v>330</v>
      </c>
      <c r="C497" s="65">
        <v>330</v>
      </c>
      <c r="D497" s="50">
        <f t="shared" si="162"/>
        <v>0</v>
      </c>
      <c r="E497" s="55">
        <v>50</v>
      </c>
      <c r="F497" s="55">
        <v>50</v>
      </c>
      <c r="G497" s="55">
        <v>50</v>
      </c>
      <c r="H497" s="55"/>
      <c r="I497" s="55"/>
      <c r="J497" s="55"/>
      <c r="K497" s="55"/>
      <c r="L497" s="55"/>
      <c r="M497" s="55">
        <v>30</v>
      </c>
      <c r="N497" s="55">
        <v>50</v>
      </c>
      <c r="O497" s="55">
        <v>50</v>
      </c>
      <c r="P497" s="55">
        <v>50</v>
      </c>
    </row>
    <row r="498" spans="1:16" ht="22.5">
      <c r="A498" s="57" t="s">
        <v>206</v>
      </c>
      <c r="B498" s="65">
        <f t="shared" si="166"/>
        <v>0</v>
      </c>
      <c r="C498" s="65"/>
      <c r="D498" s="50">
        <f t="shared" si="162"/>
        <v>0</v>
      </c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</row>
    <row r="499" spans="1:16" ht="11.25">
      <c r="A499" s="81" t="s">
        <v>208</v>
      </c>
      <c r="B499" s="65">
        <f t="shared" si="166"/>
        <v>0</v>
      </c>
      <c r="C499" s="65"/>
      <c r="D499" s="50">
        <f t="shared" si="162"/>
        <v>0</v>
      </c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</row>
    <row r="500" spans="1:16" ht="11.25">
      <c r="A500" s="53" t="s">
        <v>170</v>
      </c>
      <c r="B500" s="65">
        <f t="shared" si="166"/>
        <v>390</v>
      </c>
      <c r="C500" s="65">
        <v>390</v>
      </c>
      <c r="D500" s="50">
        <f t="shared" si="162"/>
        <v>0</v>
      </c>
      <c r="E500" s="55">
        <f aca="true" t="shared" si="174" ref="E500:P500">E501+E504</f>
        <v>50</v>
      </c>
      <c r="F500" s="55">
        <f t="shared" si="174"/>
        <v>50</v>
      </c>
      <c r="G500" s="55">
        <f t="shared" si="174"/>
        <v>50</v>
      </c>
      <c r="H500" s="55">
        <f t="shared" si="174"/>
        <v>40</v>
      </c>
      <c r="I500" s="55">
        <f t="shared" si="174"/>
        <v>0</v>
      </c>
      <c r="J500" s="55">
        <f t="shared" si="174"/>
        <v>0</v>
      </c>
      <c r="K500" s="55">
        <f t="shared" si="174"/>
        <v>0</v>
      </c>
      <c r="L500" s="55">
        <f t="shared" si="174"/>
        <v>0</v>
      </c>
      <c r="M500" s="55">
        <f t="shared" si="174"/>
        <v>50</v>
      </c>
      <c r="N500" s="55">
        <f t="shared" si="174"/>
        <v>50</v>
      </c>
      <c r="O500" s="55">
        <f t="shared" si="174"/>
        <v>50</v>
      </c>
      <c r="P500" s="55">
        <f t="shared" si="174"/>
        <v>50</v>
      </c>
    </row>
    <row r="501" spans="1:16" ht="11.25">
      <c r="A501" s="53" t="s">
        <v>171</v>
      </c>
      <c r="B501" s="65">
        <f t="shared" si="166"/>
        <v>390</v>
      </c>
      <c r="C501" s="65">
        <v>390</v>
      </c>
      <c r="D501" s="50">
        <f t="shared" si="162"/>
        <v>0</v>
      </c>
      <c r="E501" s="55">
        <f aca="true" t="shared" si="175" ref="E501:P502">E502</f>
        <v>50</v>
      </c>
      <c r="F501" s="55">
        <f t="shared" si="175"/>
        <v>50</v>
      </c>
      <c r="G501" s="55">
        <f t="shared" si="175"/>
        <v>50</v>
      </c>
      <c r="H501" s="55">
        <f t="shared" si="175"/>
        <v>40</v>
      </c>
      <c r="I501" s="55">
        <f t="shared" si="175"/>
        <v>0</v>
      </c>
      <c r="J501" s="55">
        <f t="shared" si="175"/>
        <v>0</v>
      </c>
      <c r="K501" s="55">
        <f t="shared" si="175"/>
        <v>0</v>
      </c>
      <c r="L501" s="55">
        <f t="shared" si="175"/>
        <v>0</v>
      </c>
      <c r="M501" s="55">
        <f t="shared" si="175"/>
        <v>50</v>
      </c>
      <c r="N501" s="55">
        <f t="shared" si="175"/>
        <v>50</v>
      </c>
      <c r="O501" s="55">
        <f t="shared" si="175"/>
        <v>50</v>
      </c>
      <c r="P501" s="55">
        <f t="shared" si="175"/>
        <v>50</v>
      </c>
    </row>
    <row r="502" spans="1:16" ht="22.5">
      <c r="A502" s="57" t="s">
        <v>172</v>
      </c>
      <c r="B502" s="65">
        <f t="shared" si="166"/>
        <v>390</v>
      </c>
      <c r="C502" s="65">
        <v>390</v>
      </c>
      <c r="D502" s="50">
        <f t="shared" si="162"/>
        <v>0</v>
      </c>
      <c r="E502" s="55">
        <f t="shared" si="175"/>
        <v>50</v>
      </c>
      <c r="F502" s="55">
        <f t="shared" si="175"/>
        <v>50</v>
      </c>
      <c r="G502" s="55">
        <f t="shared" si="175"/>
        <v>50</v>
      </c>
      <c r="H502" s="55">
        <f t="shared" si="175"/>
        <v>40</v>
      </c>
      <c r="I502" s="55">
        <f t="shared" si="175"/>
        <v>0</v>
      </c>
      <c r="J502" s="55">
        <f t="shared" si="175"/>
        <v>0</v>
      </c>
      <c r="K502" s="55">
        <f t="shared" si="175"/>
        <v>0</v>
      </c>
      <c r="L502" s="55">
        <f t="shared" si="175"/>
        <v>0</v>
      </c>
      <c r="M502" s="55">
        <f t="shared" si="175"/>
        <v>50</v>
      </c>
      <c r="N502" s="55">
        <f t="shared" si="175"/>
        <v>50</v>
      </c>
      <c r="O502" s="55">
        <f t="shared" si="175"/>
        <v>50</v>
      </c>
      <c r="P502" s="55">
        <f t="shared" si="175"/>
        <v>50</v>
      </c>
    </row>
    <row r="503" spans="1:16" ht="11.25">
      <c r="A503" s="53" t="s">
        <v>173</v>
      </c>
      <c r="B503" s="65">
        <f t="shared" si="166"/>
        <v>390</v>
      </c>
      <c r="C503" s="65">
        <v>390</v>
      </c>
      <c r="D503" s="50">
        <f t="shared" si="162"/>
        <v>0</v>
      </c>
      <c r="E503" s="55">
        <v>50</v>
      </c>
      <c r="F503" s="55">
        <v>50</v>
      </c>
      <c r="G503" s="55">
        <v>50</v>
      </c>
      <c r="H503" s="55">
        <v>40</v>
      </c>
      <c r="I503" s="55"/>
      <c r="J503" s="55"/>
      <c r="K503" s="55"/>
      <c r="L503" s="55"/>
      <c r="M503" s="55">
        <v>50</v>
      </c>
      <c r="N503" s="55">
        <v>50</v>
      </c>
      <c r="O503" s="55">
        <v>50</v>
      </c>
      <c r="P503" s="55">
        <v>50</v>
      </c>
    </row>
    <row r="504" spans="1:16" ht="11.25">
      <c r="A504" s="53" t="s">
        <v>174</v>
      </c>
      <c r="B504" s="65">
        <f t="shared" si="166"/>
        <v>0</v>
      </c>
      <c r="C504" s="65">
        <v>0</v>
      </c>
      <c r="D504" s="50">
        <f t="shared" si="162"/>
        <v>0</v>
      </c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</row>
    <row r="505" spans="1:16" ht="11.25">
      <c r="A505" s="53" t="s">
        <v>175</v>
      </c>
      <c r="B505" s="65">
        <f t="shared" si="166"/>
        <v>0</v>
      </c>
      <c r="C505" s="65"/>
      <c r="D505" s="50">
        <f t="shared" si="162"/>
        <v>0</v>
      </c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</row>
    <row r="506" spans="1:16" ht="11.25">
      <c r="A506" s="53" t="s">
        <v>176</v>
      </c>
      <c r="B506" s="65">
        <f t="shared" si="166"/>
        <v>0</v>
      </c>
      <c r="C506" s="65"/>
      <c r="D506" s="50">
        <f t="shared" si="162"/>
        <v>0</v>
      </c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</row>
    <row r="507" spans="1:16" ht="11.25">
      <c r="A507" s="53" t="s">
        <v>177</v>
      </c>
      <c r="B507" s="65">
        <f t="shared" si="166"/>
        <v>140715.99999999997</v>
      </c>
      <c r="C507" s="65">
        <v>140716</v>
      </c>
      <c r="D507" s="50">
        <f t="shared" si="162"/>
        <v>0</v>
      </c>
      <c r="E507" s="55">
        <f aca="true" t="shared" si="176" ref="E507:P507">E469</f>
        <v>11468.9</v>
      </c>
      <c r="F507" s="55">
        <f t="shared" si="176"/>
        <v>11468.9</v>
      </c>
      <c r="G507" s="55">
        <f t="shared" si="176"/>
        <v>11587.7</v>
      </c>
      <c r="H507" s="55">
        <f t="shared" si="176"/>
        <v>10497.7</v>
      </c>
      <c r="I507" s="55">
        <f t="shared" si="176"/>
        <v>8673.6</v>
      </c>
      <c r="J507" s="55">
        <f t="shared" si="176"/>
        <v>10673.6</v>
      </c>
      <c r="K507" s="55">
        <f t="shared" si="176"/>
        <v>11838.4</v>
      </c>
      <c r="L507" s="55">
        <f t="shared" si="176"/>
        <v>12838.4</v>
      </c>
      <c r="M507" s="55">
        <f t="shared" si="176"/>
        <v>10833.6</v>
      </c>
      <c r="N507" s="55">
        <f t="shared" si="176"/>
        <v>12565.4</v>
      </c>
      <c r="O507" s="55">
        <f t="shared" si="176"/>
        <v>11565.4</v>
      </c>
      <c r="P507" s="55">
        <f t="shared" si="176"/>
        <v>16704.4</v>
      </c>
    </row>
    <row r="508" spans="1:16" ht="22.5">
      <c r="A508" s="57" t="s">
        <v>178</v>
      </c>
      <c r="B508" s="65">
        <f t="shared" si="166"/>
        <v>2000</v>
      </c>
      <c r="C508" s="65">
        <v>2000</v>
      </c>
      <c r="D508" s="50">
        <f t="shared" si="162"/>
        <v>0</v>
      </c>
      <c r="E508" s="55">
        <v>170</v>
      </c>
      <c r="F508" s="55">
        <v>170</v>
      </c>
      <c r="G508" s="55">
        <v>170</v>
      </c>
      <c r="H508" s="55">
        <v>170</v>
      </c>
      <c r="I508" s="55">
        <v>160</v>
      </c>
      <c r="J508" s="55">
        <v>160</v>
      </c>
      <c r="K508" s="55">
        <v>160</v>
      </c>
      <c r="L508" s="55">
        <v>160</v>
      </c>
      <c r="M508" s="55">
        <v>170</v>
      </c>
      <c r="N508" s="55">
        <v>170</v>
      </c>
      <c r="O508" s="55">
        <v>170</v>
      </c>
      <c r="P508" s="55">
        <v>170</v>
      </c>
    </row>
    <row r="509" spans="1:16" ht="22.5">
      <c r="A509" s="57" t="s">
        <v>179</v>
      </c>
      <c r="B509" s="65">
        <f t="shared" si="166"/>
        <v>138715.99999999997</v>
      </c>
      <c r="C509" s="65">
        <v>138716</v>
      </c>
      <c r="D509" s="50">
        <f t="shared" si="162"/>
        <v>0</v>
      </c>
      <c r="E509" s="55">
        <f aca="true" t="shared" si="177" ref="E509:P509">E507-E508</f>
        <v>11298.9</v>
      </c>
      <c r="F509" s="55">
        <f t="shared" si="177"/>
        <v>11298.9</v>
      </c>
      <c r="G509" s="55">
        <f t="shared" si="177"/>
        <v>11417.7</v>
      </c>
      <c r="H509" s="55">
        <f t="shared" si="177"/>
        <v>10327.7</v>
      </c>
      <c r="I509" s="55">
        <f t="shared" si="177"/>
        <v>8513.6</v>
      </c>
      <c r="J509" s="55">
        <f t="shared" si="177"/>
        <v>10513.6</v>
      </c>
      <c r="K509" s="55">
        <f t="shared" si="177"/>
        <v>11678.4</v>
      </c>
      <c r="L509" s="55">
        <f t="shared" si="177"/>
        <v>12678.4</v>
      </c>
      <c r="M509" s="55">
        <f t="shared" si="177"/>
        <v>10663.6</v>
      </c>
      <c r="N509" s="55">
        <f t="shared" si="177"/>
        <v>12395.4</v>
      </c>
      <c r="O509" s="55">
        <f t="shared" si="177"/>
        <v>11395.4</v>
      </c>
      <c r="P509" s="55">
        <f t="shared" si="177"/>
        <v>16534.4</v>
      </c>
    </row>
    <row r="510" spans="1:16" ht="11.25">
      <c r="A510" s="53" t="s">
        <v>180</v>
      </c>
      <c r="B510" s="65"/>
      <c r="C510" s="65"/>
      <c r="D510" s="50">
        <f t="shared" si="162"/>
        <v>0</v>
      </c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</row>
    <row r="511" spans="1:16" ht="11.25">
      <c r="A511" s="53" t="s">
        <v>181</v>
      </c>
      <c r="B511" s="65"/>
      <c r="C511" s="65"/>
      <c r="D511" s="50">
        <f t="shared" si="162"/>
        <v>0</v>
      </c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</row>
    <row r="512" spans="1:16" ht="11.25">
      <c r="A512" s="53" t="s">
        <v>182</v>
      </c>
      <c r="B512" s="65"/>
      <c r="C512" s="65"/>
      <c r="D512" s="50">
        <f t="shared" si="162"/>
        <v>0</v>
      </c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</row>
    <row r="513" spans="1:16" ht="11.25">
      <c r="A513" s="53" t="s">
        <v>183</v>
      </c>
      <c r="B513" s="65"/>
      <c r="C513" s="65"/>
      <c r="D513" s="50">
        <f t="shared" si="162"/>
        <v>0</v>
      </c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</row>
    <row r="514" spans="1:16" ht="11.25">
      <c r="A514" s="53" t="s">
        <v>184</v>
      </c>
      <c r="B514" s="65"/>
      <c r="C514" s="65"/>
      <c r="D514" s="50">
        <f t="shared" si="162"/>
        <v>0</v>
      </c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</row>
    <row r="515" spans="1:16" ht="11.25">
      <c r="A515" s="53" t="s">
        <v>185</v>
      </c>
      <c r="B515" s="65"/>
      <c r="C515" s="65"/>
      <c r="D515" s="50">
        <f t="shared" si="162"/>
        <v>0</v>
      </c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</row>
    <row r="516" spans="1:16" ht="11.25">
      <c r="A516" s="53" t="s">
        <v>185</v>
      </c>
      <c r="B516" s="65"/>
      <c r="C516" s="65"/>
      <c r="D516" s="50">
        <f t="shared" si="162"/>
        <v>0</v>
      </c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</row>
    <row r="517" spans="1:16" ht="11.25">
      <c r="A517" s="61" t="s">
        <v>195</v>
      </c>
      <c r="B517" s="62"/>
      <c r="C517" s="62"/>
      <c r="D517" s="50">
        <f t="shared" si="162"/>
        <v>0</v>
      </c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</row>
    <row r="518" spans="1:16" ht="22.5">
      <c r="A518" s="48" t="s">
        <v>207</v>
      </c>
      <c r="B518" s="64">
        <f>B519</f>
        <v>117758.99999999999</v>
      </c>
      <c r="C518" s="64">
        <v>117759</v>
      </c>
      <c r="D518" s="50">
        <f aca="true" t="shared" si="178" ref="D518:D560">+C518-B518</f>
        <v>0</v>
      </c>
      <c r="E518" s="55">
        <v>1</v>
      </c>
      <c r="F518" s="55">
        <v>2</v>
      </c>
      <c r="G518" s="55">
        <v>3</v>
      </c>
      <c r="H518" s="55">
        <v>4</v>
      </c>
      <c r="I518" s="55">
        <v>5</v>
      </c>
      <c r="J518" s="55">
        <v>6</v>
      </c>
      <c r="K518" s="55">
        <v>7</v>
      </c>
      <c r="L518" s="55">
        <v>8</v>
      </c>
      <c r="M518" s="55">
        <v>9</v>
      </c>
      <c r="N518" s="55">
        <v>10</v>
      </c>
      <c r="O518" s="55">
        <v>11</v>
      </c>
      <c r="P518" s="55">
        <v>12</v>
      </c>
    </row>
    <row r="519" spans="1:16" ht="11.25">
      <c r="A519" s="53" t="s">
        <v>138</v>
      </c>
      <c r="B519" s="65">
        <f>SUM(E519:P519)</f>
        <v>117758.99999999999</v>
      </c>
      <c r="C519" s="65">
        <v>117759</v>
      </c>
      <c r="D519" s="50">
        <f t="shared" si="178"/>
        <v>0</v>
      </c>
      <c r="E519" s="55">
        <f aca="true" t="shared" si="179" ref="E519:P519">E520</f>
        <v>11875</v>
      </c>
      <c r="F519" s="55">
        <f t="shared" si="179"/>
        <v>11955</v>
      </c>
      <c r="G519" s="55">
        <f t="shared" si="179"/>
        <v>11141.4</v>
      </c>
      <c r="H519" s="55">
        <f t="shared" si="179"/>
        <v>11961.4</v>
      </c>
      <c r="I519" s="55">
        <f t="shared" si="179"/>
        <v>10600.4</v>
      </c>
      <c r="J519" s="55">
        <f t="shared" si="179"/>
        <v>6700.599999999999</v>
      </c>
      <c r="K519" s="55">
        <f t="shared" si="179"/>
        <v>6580</v>
      </c>
      <c r="L519" s="55">
        <f t="shared" si="179"/>
        <v>7599</v>
      </c>
      <c r="M519" s="55">
        <f t="shared" si="179"/>
        <v>7676.4</v>
      </c>
      <c r="N519" s="55">
        <f t="shared" si="179"/>
        <v>12091.4</v>
      </c>
      <c r="O519" s="55">
        <f t="shared" si="179"/>
        <v>11171.4</v>
      </c>
      <c r="P519" s="55">
        <f t="shared" si="179"/>
        <v>8407</v>
      </c>
    </row>
    <row r="520" spans="1:16" ht="11.25">
      <c r="A520" s="53" t="s">
        <v>139</v>
      </c>
      <c r="B520" s="65">
        <f aca="true" t="shared" si="180" ref="B520:B560">SUM(E520:P520)</f>
        <v>117758.99999999999</v>
      </c>
      <c r="C520" s="65">
        <v>117759</v>
      </c>
      <c r="D520" s="50">
        <f t="shared" si="178"/>
        <v>0</v>
      </c>
      <c r="E520" s="55">
        <f aca="true" t="shared" si="181" ref="E520:P520">E521+E551</f>
        <v>11875</v>
      </c>
      <c r="F520" s="55">
        <f t="shared" si="181"/>
        <v>11955</v>
      </c>
      <c r="G520" s="55">
        <f t="shared" si="181"/>
        <v>11141.4</v>
      </c>
      <c r="H520" s="55">
        <f t="shared" si="181"/>
        <v>11961.4</v>
      </c>
      <c r="I520" s="55">
        <f t="shared" si="181"/>
        <v>10600.4</v>
      </c>
      <c r="J520" s="55">
        <f t="shared" si="181"/>
        <v>6700.599999999999</v>
      </c>
      <c r="K520" s="55">
        <f t="shared" si="181"/>
        <v>6580</v>
      </c>
      <c r="L520" s="55">
        <f t="shared" si="181"/>
        <v>7599</v>
      </c>
      <c r="M520" s="55">
        <f t="shared" si="181"/>
        <v>7676.4</v>
      </c>
      <c r="N520" s="55">
        <f t="shared" si="181"/>
        <v>12091.4</v>
      </c>
      <c r="O520" s="55">
        <f t="shared" si="181"/>
        <v>11171.4</v>
      </c>
      <c r="P520" s="55">
        <f t="shared" si="181"/>
        <v>8407</v>
      </c>
    </row>
    <row r="521" spans="1:16" ht="11.25">
      <c r="A521" s="53" t="s">
        <v>140</v>
      </c>
      <c r="B521" s="65">
        <f t="shared" si="180"/>
        <v>117570.29999999999</v>
      </c>
      <c r="C521" s="65">
        <v>117570.3</v>
      </c>
      <c r="D521" s="50">
        <f t="shared" si="178"/>
        <v>0</v>
      </c>
      <c r="E521" s="55">
        <f aca="true" t="shared" si="182" ref="E521:P521">E522+E524+E531</f>
        <v>11825</v>
      </c>
      <c r="F521" s="55">
        <f t="shared" si="182"/>
        <v>11905</v>
      </c>
      <c r="G521" s="55">
        <f t="shared" si="182"/>
        <v>11091.4</v>
      </c>
      <c r="H521" s="55">
        <f t="shared" si="182"/>
        <v>11961.4</v>
      </c>
      <c r="I521" s="55">
        <f t="shared" si="182"/>
        <v>10600.4</v>
      </c>
      <c r="J521" s="55">
        <f t="shared" si="182"/>
        <v>6661.9</v>
      </c>
      <c r="K521" s="55">
        <f t="shared" si="182"/>
        <v>6580</v>
      </c>
      <c r="L521" s="55">
        <f t="shared" si="182"/>
        <v>7599</v>
      </c>
      <c r="M521" s="55">
        <f t="shared" si="182"/>
        <v>7676.4</v>
      </c>
      <c r="N521" s="55">
        <f t="shared" si="182"/>
        <v>12091.4</v>
      </c>
      <c r="O521" s="55">
        <f t="shared" si="182"/>
        <v>11171.4</v>
      </c>
      <c r="P521" s="55">
        <f t="shared" si="182"/>
        <v>8407</v>
      </c>
    </row>
    <row r="522" spans="1:16" ht="11.25">
      <c r="A522" s="53" t="s">
        <v>141</v>
      </c>
      <c r="B522" s="65">
        <f t="shared" si="180"/>
        <v>59808</v>
      </c>
      <c r="C522" s="65">
        <v>59808</v>
      </c>
      <c r="D522" s="50">
        <f t="shared" si="178"/>
        <v>0</v>
      </c>
      <c r="E522" s="55">
        <f aca="true" t="shared" si="183" ref="E522:P522">E523</f>
        <v>5000</v>
      </c>
      <c r="F522" s="55">
        <f t="shared" si="183"/>
        <v>5000</v>
      </c>
      <c r="G522" s="55">
        <f t="shared" si="183"/>
        <v>5240</v>
      </c>
      <c r="H522" s="55">
        <f t="shared" si="183"/>
        <v>5240</v>
      </c>
      <c r="I522" s="55">
        <f t="shared" si="183"/>
        <v>5180</v>
      </c>
      <c r="J522" s="55">
        <f t="shared" si="183"/>
        <v>5228</v>
      </c>
      <c r="K522" s="55">
        <f t="shared" si="183"/>
        <v>5180</v>
      </c>
      <c r="L522" s="55">
        <f t="shared" si="183"/>
        <v>5180</v>
      </c>
      <c r="M522" s="55">
        <f t="shared" si="183"/>
        <v>5240</v>
      </c>
      <c r="N522" s="55">
        <f t="shared" si="183"/>
        <v>5240</v>
      </c>
      <c r="O522" s="55">
        <f t="shared" si="183"/>
        <v>5240</v>
      </c>
      <c r="P522" s="55">
        <f t="shared" si="183"/>
        <v>2840</v>
      </c>
    </row>
    <row r="523" spans="1:16" ht="11.25">
      <c r="A523" s="53" t="s">
        <v>142</v>
      </c>
      <c r="B523" s="65">
        <f t="shared" si="180"/>
        <v>59808</v>
      </c>
      <c r="C523" s="65">
        <v>59808</v>
      </c>
      <c r="D523" s="50">
        <f t="shared" si="178"/>
        <v>0</v>
      </c>
      <c r="E523" s="55">
        <v>5000</v>
      </c>
      <c r="F523" s="55">
        <v>5000</v>
      </c>
      <c r="G523" s="55">
        <v>5240</v>
      </c>
      <c r="H523" s="55">
        <v>5240</v>
      </c>
      <c r="I523" s="55">
        <v>5180</v>
      </c>
      <c r="J523" s="55">
        <v>5228</v>
      </c>
      <c r="K523" s="55">
        <v>5180</v>
      </c>
      <c r="L523" s="55">
        <v>5180</v>
      </c>
      <c r="M523" s="55">
        <v>5240</v>
      </c>
      <c r="N523" s="55">
        <v>5240</v>
      </c>
      <c r="O523" s="55">
        <v>5240</v>
      </c>
      <c r="P523" s="55">
        <v>2840</v>
      </c>
    </row>
    <row r="524" spans="1:16" ht="22.5">
      <c r="A524" s="57" t="s">
        <v>210</v>
      </c>
      <c r="B524" s="65">
        <f t="shared" si="180"/>
        <v>6579.999999999999</v>
      </c>
      <c r="C524" s="65">
        <v>6580</v>
      </c>
      <c r="D524" s="50">
        <f t="shared" si="178"/>
        <v>0</v>
      </c>
      <c r="E524" s="55">
        <f aca="true" t="shared" si="184" ref="E524:P524">E525+E530</f>
        <v>550</v>
      </c>
      <c r="F524" s="55">
        <f t="shared" si="184"/>
        <v>550</v>
      </c>
      <c r="G524" s="55">
        <f t="shared" si="184"/>
        <v>576.4</v>
      </c>
      <c r="H524" s="55">
        <f t="shared" si="184"/>
        <v>576.4</v>
      </c>
      <c r="I524" s="55">
        <f t="shared" si="184"/>
        <v>570.4</v>
      </c>
      <c r="J524" s="55">
        <f t="shared" si="184"/>
        <v>573.8999999999999</v>
      </c>
      <c r="K524" s="55">
        <f t="shared" si="184"/>
        <v>570</v>
      </c>
      <c r="L524" s="55">
        <f t="shared" si="184"/>
        <v>569</v>
      </c>
      <c r="M524" s="55">
        <f t="shared" si="184"/>
        <v>576.4</v>
      </c>
      <c r="N524" s="55">
        <f t="shared" si="184"/>
        <v>576.4</v>
      </c>
      <c r="O524" s="55">
        <f t="shared" si="184"/>
        <v>576.4</v>
      </c>
      <c r="P524" s="55">
        <f t="shared" si="184"/>
        <v>314.70000000000005</v>
      </c>
    </row>
    <row r="525" spans="1:16" ht="11.25">
      <c r="A525" s="81" t="s">
        <v>209</v>
      </c>
      <c r="B525" s="65">
        <f t="shared" si="180"/>
        <v>5382.5999999999985</v>
      </c>
      <c r="C525" s="65">
        <v>5382.599999999999</v>
      </c>
      <c r="D525" s="50">
        <f t="shared" si="178"/>
        <v>0</v>
      </c>
      <c r="E525" s="55">
        <f aca="true" t="shared" si="185" ref="E525:P525">E526+E527+E528+E529</f>
        <v>450</v>
      </c>
      <c r="F525" s="55">
        <f t="shared" si="185"/>
        <v>450</v>
      </c>
      <c r="G525" s="55">
        <f t="shared" si="185"/>
        <v>476.4</v>
      </c>
      <c r="H525" s="55">
        <f t="shared" si="185"/>
        <v>476.4</v>
      </c>
      <c r="I525" s="55">
        <f t="shared" si="185"/>
        <v>471.59999999999997</v>
      </c>
      <c r="J525" s="55">
        <f t="shared" si="185"/>
        <v>473.8999999999999</v>
      </c>
      <c r="K525" s="55">
        <f t="shared" si="185"/>
        <v>470.2</v>
      </c>
      <c r="L525" s="55">
        <f t="shared" si="185"/>
        <v>470.2</v>
      </c>
      <c r="M525" s="55">
        <f t="shared" si="185"/>
        <v>476.4</v>
      </c>
      <c r="N525" s="55">
        <f t="shared" si="185"/>
        <v>476.4</v>
      </c>
      <c r="O525" s="55">
        <f t="shared" si="185"/>
        <v>476.4</v>
      </c>
      <c r="P525" s="55">
        <f t="shared" si="185"/>
        <v>214.70000000000002</v>
      </c>
    </row>
    <row r="526" spans="1:16" ht="11.25">
      <c r="A526" s="53" t="s">
        <v>145</v>
      </c>
      <c r="B526" s="65">
        <f t="shared" si="180"/>
        <v>4188.200000000001</v>
      </c>
      <c r="C526" s="65">
        <v>4188.2</v>
      </c>
      <c r="D526" s="50">
        <f t="shared" si="178"/>
        <v>0</v>
      </c>
      <c r="E526" s="55">
        <v>350</v>
      </c>
      <c r="F526" s="55">
        <v>350</v>
      </c>
      <c r="G526" s="55">
        <f>350+26.4</f>
        <v>376.4</v>
      </c>
      <c r="H526" s="55">
        <f>350+26.4</f>
        <v>376.4</v>
      </c>
      <c r="I526" s="55">
        <f>345.8+26.4</f>
        <v>372.2</v>
      </c>
      <c r="J526" s="55">
        <f>349.2+26.4</f>
        <v>375.59999999999997</v>
      </c>
      <c r="K526" s="55">
        <f>345.8+26.4</f>
        <v>372.2</v>
      </c>
      <c r="L526" s="55">
        <f>345.8+26.4</f>
        <v>372.2</v>
      </c>
      <c r="M526" s="55">
        <f>350+26.4</f>
        <v>376.4</v>
      </c>
      <c r="N526" s="55">
        <f>350+26.4</f>
        <v>376.4</v>
      </c>
      <c r="O526" s="55">
        <f>350+26.4</f>
        <v>376.4</v>
      </c>
      <c r="P526" s="55">
        <f>350.6+1-237.6</f>
        <v>114.00000000000003</v>
      </c>
    </row>
    <row r="527" spans="1:16" ht="11.25">
      <c r="A527" s="53" t="s">
        <v>146</v>
      </c>
      <c r="B527" s="65">
        <f t="shared" si="180"/>
        <v>359.4</v>
      </c>
      <c r="C527" s="65">
        <v>359.4</v>
      </c>
      <c r="D527" s="50">
        <f t="shared" si="178"/>
        <v>0</v>
      </c>
      <c r="E527" s="55">
        <v>30</v>
      </c>
      <c r="F527" s="55">
        <v>30</v>
      </c>
      <c r="G527" s="55">
        <v>30</v>
      </c>
      <c r="H527" s="55">
        <v>30</v>
      </c>
      <c r="I527" s="55">
        <v>29.6</v>
      </c>
      <c r="J527" s="55">
        <v>29.9</v>
      </c>
      <c r="K527" s="55">
        <v>29.6</v>
      </c>
      <c r="L527" s="55">
        <v>29.6</v>
      </c>
      <c r="M527" s="55">
        <v>30</v>
      </c>
      <c r="N527" s="55">
        <v>30</v>
      </c>
      <c r="O527" s="55">
        <v>30</v>
      </c>
      <c r="P527" s="55">
        <v>30.7</v>
      </c>
    </row>
    <row r="528" spans="1:16" ht="11.25">
      <c r="A528" s="53" t="s">
        <v>147</v>
      </c>
      <c r="B528" s="65">
        <f t="shared" si="180"/>
        <v>597.6999999999999</v>
      </c>
      <c r="C528" s="65">
        <v>597.7</v>
      </c>
      <c r="D528" s="50">
        <f t="shared" si="178"/>
        <v>0</v>
      </c>
      <c r="E528" s="55">
        <f>E522*0.01</f>
        <v>50</v>
      </c>
      <c r="F528" s="55">
        <f>F522*0.01</f>
        <v>50</v>
      </c>
      <c r="G528" s="55">
        <v>50</v>
      </c>
      <c r="H528" s="55">
        <v>50</v>
      </c>
      <c r="I528" s="55">
        <v>49.4</v>
      </c>
      <c r="J528" s="55">
        <v>49.5</v>
      </c>
      <c r="K528" s="55">
        <v>49.4</v>
      </c>
      <c r="L528" s="55">
        <v>49.4</v>
      </c>
      <c r="M528" s="55">
        <v>50</v>
      </c>
      <c r="N528" s="55">
        <v>50</v>
      </c>
      <c r="O528" s="55">
        <v>50</v>
      </c>
      <c r="P528" s="55">
        <v>50</v>
      </c>
    </row>
    <row r="529" spans="1:16" ht="11.25">
      <c r="A529" s="53" t="s">
        <v>148</v>
      </c>
      <c r="B529" s="65">
        <f t="shared" si="180"/>
        <v>237.3</v>
      </c>
      <c r="C529" s="65">
        <v>237.3</v>
      </c>
      <c r="D529" s="50">
        <f t="shared" si="178"/>
        <v>0</v>
      </c>
      <c r="E529" s="55">
        <v>20</v>
      </c>
      <c r="F529" s="55">
        <f>F522*0.004</f>
        <v>20</v>
      </c>
      <c r="G529" s="55">
        <v>20</v>
      </c>
      <c r="H529" s="55">
        <v>20</v>
      </c>
      <c r="I529" s="55">
        <v>20.4</v>
      </c>
      <c r="J529" s="55">
        <v>18.9</v>
      </c>
      <c r="K529" s="55">
        <v>19</v>
      </c>
      <c r="L529" s="55">
        <v>19</v>
      </c>
      <c r="M529" s="55">
        <v>20</v>
      </c>
      <c r="N529" s="55">
        <v>20</v>
      </c>
      <c r="O529" s="55">
        <v>20</v>
      </c>
      <c r="P529" s="55">
        <v>20</v>
      </c>
    </row>
    <row r="530" spans="1:16" ht="11.25">
      <c r="A530" s="53" t="s">
        <v>149</v>
      </c>
      <c r="B530" s="65">
        <f t="shared" si="180"/>
        <v>1197.3999999999999</v>
      </c>
      <c r="C530" s="65">
        <v>1197.4</v>
      </c>
      <c r="D530" s="50">
        <f t="shared" si="178"/>
        <v>0</v>
      </c>
      <c r="E530" s="55">
        <f>E522*0.02</f>
        <v>100</v>
      </c>
      <c r="F530" s="55">
        <f>F522*0.02</f>
        <v>100</v>
      </c>
      <c r="G530" s="55">
        <v>100</v>
      </c>
      <c r="H530" s="55">
        <v>100</v>
      </c>
      <c r="I530" s="55">
        <v>98.8</v>
      </c>
      <c r="J530" s="55">
        <v>100</v>
      </c>
      <c r="K530" s="55">
        <v>99.8</v>
      </c>
      <c r="L530" s="55">
        <v>98.8</v>
      </c>
      <c r="M530" s="55">
        <v>100</v>
      </c>
      <c r="N530" s="55">
        <v>100</v>
      </c>
      <c r="O530" s="55">
        <v>100</v>
      </c>
      <c r="P530" s="55">
        <v>100</v>
      </c>
    </row>
    <row r="531" spans="1:16" ht="11.25">
      <c r="A531" s="53" t="s">
        <v>150</v>
      </c>
      <c r="B531" s="65">
        <f t="shared" si="180"/>
        <v>51182.3</v>
      </c>
      <c r="C531" s="65">
        <v>51182.3</v>
      </c>
      <c r="D531" s="50">
        <f t="shared" si="178"/>
        <v>0</v>
      </c>
      <c r="E531" s="55">
        <f>+E532+E533+E534+E535+E536+E537+E538+E539+E542+E544+E546</f>
        <v>6275</v>
      </c>
      <c r="F531" s="55">
        <f aca="true" t="shared" si="186" ref="F531:P531">+F532+F533+F534+F535+F536+F537+F538+F539+F542+F544+F546</f>
        <v>6355</v>
      </c>
      <c r="G531" s="55">
        <f t="shared" si="186"/>
        <v>5275</v>
      </c>
      <c r="H531" s="55">
        <f t="shared" si="186"/>
        <v>6145</v>
      </c>
      <c r="I531" s="55">
        <f t="shared" si="186"/>
        <v>4850</v>
      </c>
      <c r="J531" s="55">
        <f t="shared" si="186"/>
        <v>860</v>
      </c>
      <c r="K531" s="55">
        <f t="shared" si="186"/>
        <v>830</v>
      </c>
      <c r="L531" s="55">
        <f t="shared" si="186"/>
        <v>1850</v>
      </c>
      <c r="M531" s="55">
        <f t="shared" si="186"/>
        <v>1860</v>
      </c>
      <c r="N531" s="55">
        <f t="shared" si="186"/>
        <v>6275</v>
      </c>
      <c r="O531" s="55">
        <f t="shared" si="186"/>
        <v>5355</v>
      </c>
      <c r="P531" s="55">
        <f t="shared" si="186"/>
        <v>5252.3</v>
      </c>
    </row>
    <row r="532" spans="1:16" ht="11.25">
      <c r="A532" s="53" t="s">
        <v>151</v>
      </c>
      <c r="B532" s="65">
        <f t="shared" si="180"/>
        <v>190</v>
      </c>
      <c r="C532" s="65">
        <v>190</v>
      </c>
      <c r="D532" s="50">
        <f t="shared" si="178"/>
        <v>0</v>
      </c>
      <c r="E532" s="55">
        <v>50</v>
      </c>
      <c r="F532" s="55">
        <v>50</v>
      </c>
      <c r="G532" s="55">
        <v>50</v>
      </c>
      <c r="H532" s="55"/>
      <c r="I532" s="55"/>
      <c r="J532" s="55"/>
      <c r="K532" s="55"/>
      <c r="L532" s="55"/>
      <c r="M532" s="55"/>
      <c r="N532" s="55"/>
      <c r="O532" s="55">
        <v>40</v>
      </c>
      <c r="P532" s="55"/>
    </row>
    <row r="533" spans="1:16" ht="11.25">
      <c r="A533" s="53" t="s">
        <v>152</v>
      </c>
      <c r="B533" s="65">
        <f t="shared" si="180"/>
        <v>6494.8</v>
      </c>
      <c r="C533" s="65">
        <v>6494.8</v>
      </c>
      <c r="D533" s="50">
        <f t="shared" si="178"/>
        <v>0</v>
      </c>
      <c r="E533" s="55">
        <v>540</v>
      </c>
      <c r="F533" s="55">
        <v>540</v>
      </c>
      <c r="G533" s="55">
        <v>540</v>
      </c>
      <c r="H533" s="55">
        <v>540</v>
      </c>
      <c r="I533" s="55">
        <v>540</v>
      </c>
      <c r="J533" s="55">
        <v>540</v>
      </c>
      <c r="K533" s="55">
        <v>540</v>
      </c>
      <c r="L533" s="55">
        <v>540</v>
      </c>
      <c r="M533" s="55">
        <v>540</v>
      </c>
      <c r="N533" s="55">
        <v>540</v>
      </c>
      <c r="O533" s="55">
        <v>540</v>
      </c>
      <c r="P533" s="55">
        <v>554.8</v>
      </c>
    </row>
    <row r="534" spans="1:16" ht="11.25">
      <c r="A534" s="53" t="s">
        <v>153</v>
      </c>
      <c r="B534" s="65">
        <f t="shared" si="180"/>
        <v>30000</v>
      </c>
      <c r="C534" s="65">
        <v>30000</v>
      </c>
      <c r="D534" s="50">
        <f t="shared" si="178"/>
        <v>0</v>
      </c>
      <c r="E534" s="55">
        <v>3285</v>
      </c>
      <c r="F534" s="55">
        <v>3285</v>
      </c>
      <c r="G534" s="55">
        <v>3285</v>
      </c>
      <c r="H534" s="55">
        <v>4285</v>
      </c>
      <c r="I534" s="55">
        <v>3000</v>
      </c>
      <c r="J534" s="55"/>
      <c r="K534" s="55"/>
      <c r="L534" s="55"/>
      <c r="M534" s="55"/>
      <c r="N534" s="55">
        <v>4285</v>
      </c>
      <c r="O534" s="55">
        <v>4285</v>
      </c>
      <c r="P534" s="55">
        <v>4290</v>
      </c>
    </row>
    <row r="535" spans="1:16" ht="11.25">
      <c r="A535" s="53" t="s">
        <v>154</v>
      </c>
      <c r="B535" s="65">
        <f t="shared" si="180"/>
        <v>930</v>
      </c>
      <c r="C535" s="65">
        <v>930</v>
      </c>
      <c r="D535" s="50">
        <f t="shared" si="178"/>
        <v>0</v>
      </c>
      <c r="E535" s="55">
        <v>80</v>
      </c>
      <c r="F535" s="55">
        <v>80</v>
      </c>
      <c r="G535" s="55">
        <v>80</v>
      </c>
      <c r="H535" s="55">
        <v>80</v>
      </c>
      <c r="I535" s="55">
        <v>70</v>
      </c>
      <c r="J535" s="55">
        <v>80</v>
      </c>
      <c r="K535" s="55">
        <v>70</v>
      </c>
      <c r="L535" s="55">
        <v>70</v>
      </c>
      <c r="M535" s="55">
        <v>80</v>
      </c>
      <c r="N535" s="55">
        <v>80</v>
      </c>
      <c r="O535" s="55">
        <v>80</v>
      </c>
      <c r="P535" s="55">
        <v>80</v>
      </c>
    </row>
    <row r="536" spans="1:16" ht="11.25">
      <c r="A536" s="53" t="s">
        <v>155</v>
      </c>
      <c r="B536" s="65">
        <f t="shared" si="180"/>
        <v>220</v>
      </c>
      <c r="C536" s="65">
        <v>220</v>
      </c>
      <c r="D536" s="50">
        <f t="shared" si="178"/>
        <v>0</v>
      </c>
      <c r="E536" s="55">
        <v>20</v>
      </c>
      <c r="F536" s="55">
        <v>20</v>
      </c>
      <c r="G536" s="55">
        <v>20</v>
      </c>
      <c r="H536" s="55">
        <v>20</v>
      </c>
      <c r="I536" s="55">
        <v>20</v>
      </c>
      <c r="J536" s="55">
        <v>20</v>
      </c>
      <c r="K536" s="55">
        <v>0</v>
      </c>
      <c r="L536" s="55">
        <v>20</v>
      </c>
      <c r="M536" s="55">
        <v>20</v>
      </c>
      <c r="N536" s="55">
        <v>20</v>
      </c>
      <c r="O536" s="55">
        <v>20</v>
      </c>
      <c r="P536" s="55">
        <v>20</v>
      </c>
    </row>
    <row r="537" spans="1:16" ht="11.25">
      <c r="A537" s="53" t="s">
        <v>156</v>
      </c>
      <c r="B537" s="65">
        <f t="shared" si="180"/>
        <v>2635.7</v>
      </c>
      <c r="C537" s="65">
        <v>2635.7</v>
      </c>
      <c r="D537" s="50">
        <f t="shared" si="178"/>
        <v>0</v>
      </c>
      <c r="E537" s="55">
        <v>220</v>
      </c>
      <c r="F537" s="55">
        <v>220</v>
      </c>
      <c r="G537" s="55">
        <v>220</v>
      </c>
      <c r="H537" s="55">
        <v>220</v>
      </c>
      <c r="I537" s="55">
        <v>220</v>
      </c>
      <c r="J537" s="55">
        <v>220</v>
      </c>
      <c r="K537" s="55">
        <v>220</v>
      </c>
      <c r="L537" s="55">
        <v>220</v>
      </c>
      <c r="M537" s="55">
        <v>220</v>
      </c>
      <c r="N537" s="55">
        <v>220</v>
      </c>
      <c r="O537" s="55">
        <v>220</v>
      </c>
      <c r="P537" s="55">
        <v>215.7</v>
      </c>
    </row>
    <row r="538" spans="1:16" ht="11.25">
      <c r="A538" s="53" t="s">
        <v>157</v>
      </c>
      <c r="B538" s="65">
        <f t="shared" si="180"/>
        <v>300</v>
      </c>
      <c r="C538" s="65">
        <v>300</v>
      </c>
      <c r="D538" s="50">
        <f t="shared" si="178"/>
        <v>0</v>
      </c>
      <c r="E538" s="55">
        <v>50</v>
      </c>
      <c r="F538" s="55">
        <v>50</v>
      </c>
      <c r="G538" s="55">
        <v>50</v>
      </c>
      <c r="H538" s="55"/>
      <c r="I538" s="55"/>
      <c r="J538" s="55"/>
      <c r="K538" s="55"/>
      <c r="L538" s="55"/>
      <c r="M538" s="55"/>
      <c r="N538" s="55">
        <v>50</v>
      </c>
      <c r="O538" s="55">
        <v>50</v>
      </c>
      <c r="P538" s="55">
        <v>50</v>
      </c>
    </row>
    <row r="539" spans="1:16" ht="11.25">
      <c r="A539" s="53" t="s">
        <v>158</v>
      </c>
      <c r="B539" s="65">
        <f t="shared" si="180"/>
        <v>60</v>
      </c>
      <c r="C539" s="65">
        <v>60</v>
      </c>
      <c r="D539" s="50">
        <f t="shared" si="178"/>
        <v>0</v>
      </c>
      <c r="E539" s="55"/>
      <c r="F539" s="55">
        <v>30</v>
      </c>
      <c r="G539" s="55"/>
      <c r="H539" s="55"/>
      <c r="I539" s="55"/>
      <c r="J539" s="55"/>
      <c r="K539" s="55"/>
      <c r="L539" s="55"/>
      <c r="M539" s="55"/>
      <c r="N539" s="55"/>
      <c r="O539" s="55">
        <v>30</v>
      </c>
      <c r="P539" s="55"/>
    </row>
    <row r="540" spans="1:16" ht="11.25">
      <c r="A540" s="53" t="s">
        <v>159</v>
      </c>
      <c r="B540" s="65">
        <f t="shared" si="180"/>
        <v>0</v>
      </c>
      <c r="C540" s="65"/>
      <c r="D540" s="50">
        <f t="shared" si="178"/>
        <v>0</v>
      </c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</row>
    <row r="541" spans="1:16" ht="11.25">
      <c r="A541" s="53" t="s">
        <v>160</v>
      </c>
      <c r="B541" s="65">
        <f t="shared" si="180"/>
        <v>0</v>
      </c>
      <c r="C541" s="65"/>
      <c r="D541" s="50">
        <f t="shared" si="178"/>
        <v>0</v>
      </c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</row>
    <row r="542" spans="1:16" ht="11.25">
      <c r="A542" s="53" t="s">
        <v>161</v>
      </c>
      <c r="B542" s="65">
        <f t="shared" si="180"/>
        <v>160</v>
      </c>
      <c r="C542" s="65">
        <v>160</v>
      </c>
      <c r="D542" s="50">
        <f t="shared" si="178"/>
        <v>0</v>
      </c>
      <c r="E542" s="55">
        <v>30</v>
      </c>
      <c r="F542" s="55">
        <v>30</v>
      </c>
      <c r="G542" s="55">
        <v>30</v>
      </c>
      <c r="H542" s="55"/>
      <c r="I542" s="55"/>
      <c r="J542" s="55"/>
      <c r="K542" s="55"/>
      <c r="L542" s="55"/>
      <c r="M542" s="55"/>
      <c r="N542" s="55">
        <v>30</v>
      </c>
      <c r="O542" s="55">
        <v>40</v>
      </c>
      <c r="P542" s="55"/>
    </row>
    <row r="543" spans="1:16" ht="11.25">
      <c r="A543" s="53" t="s">
        <v>162</v>
      </c>
      <c r="B543" s="65">
        <f t="shared" si="180"/>
        <v>0</v>
      </c>
      <c r="C543" s="65"/>
      <c r="D543" s="50">
        <f t="shared" si="178"/>
        <v>0</v>
      </c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</row>
    <row r="544" spans="1:16" ht="11.25">
      <c r="A544" s="53" t="s">
        <v>163</v>
      </c>
      <c r="B544" s="65">
        <f t="shared" si="180"/>
        <v>10000</v>
      </c>
      <c r="C544" s="65">
        <v>10000</v>
      </c>
      <c r="D544" s="50">
        <f t="shared" si="178"/>
        <v>0</v>
      </c>
      <c r="E544" s="55">
        <v>2000</v>
      </c>
      <c r="F544" s="55">
        <v>2000</v>
      </c>
      <c r="G544" s="55">
        <v>1000</v>
      </c>
      <c r="H544" s="55">
        <v>1000</v>
      </c>
      <c r="I544" s="55">
        <v>1000</v>
      </c>
      <c r="J544" s="55"/>
      <c r="K544" s="55"/>
      <c r="L544" s="55">
        <v>1000</v>
      </c>
      <c r="M544" s="55">
        <v>1000</v>
      </c>
      <c r="N544" s="55">
        <v>1000</v>
      </c>
      <c r="O544" s="55">
        <v>0</v>
      </c>
      <c r="P544" s="55">
        <v>0</v>
      </c>
    </row>
    <row r="545" spans="1:16" ht="11.25">
      <c r="A545" s="53" t="s">
        <v>164</v>
      </c>
      <c r="B545" s="65">
        <f t="shared" si="180"/>
        <v>0</v>
      </c>
      <c r="C545" s="65"/>
      <c r="D545" s="50">
        <f t="shared" si="178"/>
        <v>0</v>
      </c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</row>
    <row r="546" spans="1:16" ht="21" customHeight="1">
      <c r="A546" s="57" t="s">
        <v>165</v>
      </c>
      <c r="B546" s="65">
        <f t="shared" si="180"/>
        <v>191.8</v>
      </c>
      <c r="C546" s="65">
        <v>191.8</v>
      </c>
      <c r="D546" s="50">
        <f t="shared" si="178"/>
        <v>0</v>
      </c>
      <c r="E546" s="55">
        <f aca="true" t="shared" si="187" ref="E546:P546">E547+E548+E549</f>
        <v>0</v>
      </c>
      <c r="F546" s="55">
        <f t="shared" si="187"/>
        <v>50</v>
      </c>
      <c r="G546" s="55">
        <f t="shared" si="187"/>
        <v>0</v>
      </c>
      <c r="H546" s="55">
        <f t="shared" si="187"/>
        <v>0</v>
      </c>
      <c r="I546" s="55">
        <f t="shared" si="187"/>
        <v>0</v>
      </c>
      <c r="J546" s="55">
        <f t="shared" si="187"/>
        <v>0</v>
      </c>
      <c r="K546" s="55">
        <f t="shared" si="187"/>
        <v>0</v>
      </c>
      <c r="L546" s="55">
        <f t="shared" si="187"/>
        <v>0</v>
      </c>
      <c r="M546" s="55">
        <f t="shared" si="187"/>
        <v>0</v>
      </c>
      <c r="N546" s="55">
        <f t="shared" si="187"/>
        <v>50</v>
      </c>
      <c r="O546" s="55">
        <f t="shared" si="187"/>
        <v>50</v>
      </c>
      <c r="P546" s="55">
        <f t="shared" si="187"/>
        <v>41.8</v>
      </c>
    </row>
    <row r="547" spans="1:16" ht="11.25">
      <c r="A547" s="57" t="s">
        <v>211</v>
      </c>
      <c r="B547" s="65">
        <f t="shared" si="180"/>
        <v>0</v>
      </c>
      <c r="C547" s="65"/>
      <c r="D547" s="50">
        <f t="shared" si="178"/>
        <v>0</v>
      </c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</row>
    <row r="548" spans="1:16" ht="22.5">
      <c r="A548" s="57" t="s">
        <v>212</v>
      </c>
      <c r="B548" s="65">
        <f t="shared" si="180"/>
        <v>191.8</v>
      </c>
      <c r="C548" s="65">
        <v>191.8</v>
      </c>
      <c r="D548" s="50">
        <f t="shared" si="178"/>
        <v>0</v>
      </c>
      <c r="E548" s="55"/>
      <c r="F548" s="55">
        <v>50</v>
      </c>
      <c r="G548" s="55"/>
      <c r="H548" s="55"/>
      <c r="I548" s="55"/>
      <c r="J548" s="55"/>
      <c r="K548" s="55"/>
      <c r="L548" s="55"/>
      <c r="M548" s="55"/>
      <c r="N548" s="55">
        <v>50</v>
      </c>
      <c r="O548" s="55">
        <v>50</v>
      </c>
      <c r="P548" s="55">
        <v>41.8</v>
      </c>
    </row>
    <row r="549" spans="1:16" ht="22.5">
      <c r="A549" s="57" t="s">
        <v>215</v>
      </c>
      <c r="B549" s="65">
        <f t="shared" si="180"/>
        <v>0</v>
      </c>
      <c r="C549" s="65"/>
      <c r="D549" s="50">
        <f t="shared" si="178"/>
        <v>0</v>
      </c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</row>
    <row r="550" spans="1:16" ht="11.25">
      <c r="A550" s="81" t="s">
        <v>208</v>
      </c>
      <c r="B550" s="65">
        <f t="shared" si="180"/>
        <v>0</v>
      </c>
      <c r="C550" s="65"/>
      <c r="D550" s="50">
        <f t="shared" si="178"/>
        <v>0</v>
      </c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</row>
    <row r="551" spans="1:16" ht="11.25">
      <c r="A551" s="53" t="s">
        <v>170</v>
      </c>
      <c r="B551" s="65">
        <f t="shared" si="180"/>
        <v>188.7</v>
      </c>
      <c r="C551" s="65">
        <v>188.7</v>
      </c>
      <c r="D551" s="50">
        <f t="shared" si="178"/>
        <v>0</v>
      </c>
      <c r="E551" s="55">
        <f aca="true" t="shared" si="188" ref="E551:P551">E552+E555</f>
        <v>50</v>
      </c>
      <c r="F551" s="55">
        <f t="shared" si="188"/>
        <v>50</v>
      </c>
      <c r="G551" s="55">
        <f t="shared" si="188"/>
        <v>50</v>
      </c>
      <c r="H551" s="55">
        <f t="shared" si="188"/>
        <v>0</v>
      </c>
      <c r="I551" s="55">
        <f t="shared" si="188"/>
        <v>0</v>
      </c>
      <c r="J551" s="55">
        <f t="shared" si="188"/>
        <v>38.7</v>
      </c>
      <c r="K551" s="55">
        <f t="shared" si="188"/>
        <v>0</v>
      </c>
      <c r="L551" s="55">
        <f t="shared" si="188"/>
        <v>0</v>
      </c>
      <c r="M551" s="55">
        <f t="shared" si="188"/>
        <v>0</v>
      </c>
      <c r="N551" s="55">
        <f t="shared" si="188"/>
        <v>0</v>
      </c>
      <c r="O551" s="55">
        <f t="shared" si="188"/>
        <v>0</v>
      </c>
      <c r="P551" s="55">
        <f t="shared" si="188"/>
        <v>0</v>
      </c>
    </row>
    <row r="552" spans="1:16" ht="11.25">
      <c r="A552" s="53" t="s">
        <v>171</v>
      </c>
      <c r="B552" s="65">
        <f t="shared" si="180"/>
        <v>188.7</v>
      </c>
      <c r="C552" s="65">
        <v>188.7</v>
      </c>
      <c r="D552" s="50">
        <f t="shared" si="178"/>
        <v>0</v>
      </c>
      <c r="E552" s="55">
        <f aca="true" t="shared" si="189" ref="E552:P553">E553</f>
        <v>50</v>
      </c>
      <c r="F552" s="55">
        <f t="shared" si="189"/>
        <v>50</v>
      </c>
      <c r="G552" s="55">
        <f t="shared" si="189"/>
        <v>50</v>
      </c>
      <c r="H552" s="55">
        <f t="shared" si="189"/>
        <v>0</v>
      </c>
      <c r="I552" s="55">
        <f t="shared" si="189"/>
        <v>0</v>
      </c>
      <c r="J552" s="55">
        <f t="shared" si="189"/>
        <v>38.7</v>
      </c>
      <c r="K552" s="55">
        <f t="shared" si="189"/>
        <v>0</v>
      </c>
      <c r="L552" s="55">
        <f t="shared" si="189"/>
        <v>0</v>
      </c>
      <c r="M552" s="55">
        <f t="shared" si="189"/>
        <v>0</v>
      </c>
      <c r="N552" s="55">
        <f t="shared" si="189"/>
        <v>0</v>
      </c>
      <c r="O552" s="55">
        <f t="shared" si="189"/>
        <v>0</v>
      </c>
      <c r="P552" s="55">
        <f t="shared" si="189"/>
        <v>0</v>
      </c>
    </row>
    <row r="553" spans="1:16" ht="22.5">
      <c r="A553" s="57" t="s">
        <v>172</v>
      </c>
      <c r="B553" s="65">
        <f t="shared" si="180"/>
        <v>188.7</v>
      </c>
      <c r="C553" s="65">
        <v>188.7</v>
      </c>
      <c r="D553" s="50">
        <f t="shared" si="178"/>
        <v>0</v>
      </c>
      <c r="E553" s="55">
        <f t="shared" si="189"/>
        <v>50</v>
      </c>
      <c r="F553" s="55">
        <f t="shared" si="189"/>
        <v>50</v>
      </c>
      <c r="G553" s="55">
        <f t="shared" si="189"/>
        <v>50</v>
      </c>
      <c r="H553" s="55">
        <f t="shared" si="189"/>
        <v>0</v>
      </c>
      <c r="I553" s="55">
        <f t="shared" si="189"/>
        <v>0</v>
      </c>
      <c r="J553" s="55">
        <f t="shared" si="189"/>
        <v>38.7</v>
      </c>
      <c r="K553" s="55">
        <f t="shared" si="189"/>
        <v>0</v>
      </c>
      <c r="L553" s="55">
        <f t="shared" si="189"/>
        <v>0</v>
      </c>
      <c r="M553" s="55">
        <f t="shared" si="189"/>
        <v>0</v>
      </c>
      <c r="N553" s="55">
        <f t="shared" si="189"/>
        <v>0</v>
      </c>
      <c r="O553" s="55">
        <f t="shared" si="189"/>
        <v>0</v>
      </c>
      <c r="P553" s="55">
        <f t="shared" si="189"/>
        <v>0</v>
      </c>
    </row>
    <row r="554" spans="1:16" ht="11.25">
      <c r="A554" s="53" t="s">
        <v>173</v>
      </c>
      <c r="B554" s="65">
        <f t="shared" si="180"/>
        <v>188.7</v>
      </c>
      <c r="C554" s="65">
        <v>188.7</v>
      </c>
      <c r="D554" s="50">
        <f t="shared" si="178"/>
        <v>0</v>
      </c>
      <c r="E554" s="55">
        <v>50</v>
      </c>
      <c r="F554" s="55">
        <v>50</v>
      </c>
      <c r="G554" s="55">
        <v>50</v>
      </c>
      <c r="H554" s="55"/>
      <c r="I554" s="55"/>
      <c r="J554" s="55">
        <v>38.7</v>
      </c>
      <c r="K554" s="55"/>
      <c r="L554" s="55"/>
      <c r="M554" s="55"/>
      <c r="N554" s="55"/>
      <c r="O554" s="55"/>
      <c r="P554" s="55"/>
    </row>
    <row r="555" spans="1:16" ht="11.25">
      <c r="A555" s="53" t="s">
        <v>174</v>
      </c>
      <c r="B555" s="65">
        <f t="shared" si="180"/>
        <v>0</v>
      </c>
      <c r="C555" s="65">
        <v>0</v>
      </c>
      <c r="D555" s="50">
        <f t="shared" si="178"/>
        <v>0</v>
      </c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</row>
    <row r="556" spans="1:16" ht="11.25">
      <c r="A556" s="53" t="s">
        <v>175</v>
      </c>
      <c r="B556" s="65">
        <f t="shared" si="180"/>
        <v>0</v>
      </c>
      <c r="C556" s="65"/>
      <c r="D556" s="50">
        <f t="shared" si="178"/>
        <v>0</v>
      </c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</row>
    <row r="557" spans="1:16" ht="11.25">
      <c r="A557" s="53" t="s">
        <v>176</v>
      </c>
      <c r="B557" s="65">
        <f t="shared" si="180"/>
        <v>0</v>
      </c>
      <c r="C557" s="65"/>
      <c r="D557" s="50">
        <f t="shared" si="178"/>
        <v>0</v>
      </c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</row>
    <row r="558" spans="1:16" ht="11.25">
      <c r="A558" s="53" t="s">
        <v>177</v>
      </c>
      <c r="B558" s="65">
        <f t="shared" si="180"/>
        <v>117758.99999999999</v>
      </c>
      <c r="C558" s="65">
        <v>117759</v>
      </c>
      <c r="D558" s="50">
        <f t="shared" si="178"/>
        <v>0</v>
      </c>
      <c r="E558" s="55">
        <f aca="true" t="shared" si="190" ref="E558:P558">E520</f>
        <v>11875</v>
      </c>
      <c r="F558" s="55">
        <f t="shared" si="190"/>
        <v>11955</v>
      </c>
      <c r="G558" s="55">
        <f t="shared" si="190"/>
        <v>11141.4</v>
      </c>
      <c r="H558" s="55">
        <f t="shared" si="190"/>
        <v>11961.4</v>
      </c>
      <c r="I558" s="55">
        <f t="shared" si="190"/>
        <v>10600.4</v>
      </c>
      <c r="J558" s="55">
        <f t="shared" si="190"/>
        <v>6700.599999999999</v>
      </c>
      <c r="K558" s="55">
        <f t="shared" si="190"/>
        <v>6580</v>
      </c>
      <c r="L558" s="55">
        <f t="shared" si="190"/>
        <v>7599</v>
      </c>
      <c r="M558" s="55">
        <f t="shared" si="190"/>
        <v>7676.4</v>
      </c>
      <c r="N558" s="55">
        <f t="shared" si="190"/>
        <v>12091.4</v>
      </c>
      <c r="O558" s="55">
        <f t="shared" si="190"/>
        <v>11171.4</v>
      </c>
      <c r="P558" s="55">
        <f t="shared" si="190"/>
        <v>8407</v>
      </c>
    </row>
    <row r="559" spans="1:16" ht="13.5" customHeight="1">
      <c r="A559" s="56" t="s">
        <v>213</v>
      </c>
      <c r="B559" s="65">
        <f t="shared" si="180"/>
        <v>1595</v>
      </c>
      <c r="C559" s="65">
        <v>1595</v>
      </c>
      <c r="D559" s="50">
        <f t="shared" si="178"/>
        <v>0</v>
      </c>
      <c r="E559" s="55">
        <v>140</v>
      </c>
      <c r="F559" s="55">
        <v>140</v>
      </c>
      <c r="G559" s="55">
        <v>140</v>
      </c>
      <c r="H559" s="55">
        <v>140</v>
      </c>
      <c r="I559" s="55">
        <v>140</v>
      </c>
      <c r="J559" s="55">
        <v>140</v>
      </c>
      <c r="K559" s="55">
        <v>0</v>
      </c>
      <c r="L559" s="55">
        <v>0</v>
      </c>
      <c r="M559" s="55">
        <v>190</v>
      </c>
      <c r="N559" s="55">
        <v>190</v>
      </c>
      <c r="O559" s="55">
        <v>190</v>
      </c>
      <c r="P559" s="55">
        <v>185</v>
      </c>
    </row>
    <row r="560" spans="1:16" ht="13.5" customHeight="1">
      <c r="A560" s="56" t="s">
        <v>214</v>
      </c>
      <c r="B560" s="65">
        <f t="shared" si="180"/>
        <v>116163.99999999999</v>
      </c>
      <c r="C560" s="65">
        <v>116164</v>
      </c>
      <c r="D560" s="50">
        <f t="shared" si="178"/>
        <v>0</v>
      </c>
      <c r="E560" s="55">
        <f aca="true" t="shared" si="191" ref="E560:P560">E558-E559</f>
        <v>11735</v>
      </c>
      <c r="F560" s="55">
        <f t="shared" si="191"/>
        <v>11815</v>
      </c>
      <c r="G560" s="55">
        <f t="shared" si="191"/>
        <v>11001.4</v>
      </c>
      <c r="H560" s="55">
        <f t="shared" si="191"/>
        <v>11821.4</v>
      </c>
      <c r="I560" s="55">
        <f t="shared" si="191"/>
        <v>10460.4</v>
      </c>
      <c r="J560" s="55">
        <f t="shared" si="191"/>
        <v>6560.599999999999</v>
      </c>
      <c r="K560" s="55">
        <f t="shared" si="191"/>
        <v>6580</v>
      </c>
      <c r="L560" s="55">
        <f t="shared" si="191"/>
        <v>7599</v>
      </c>
      <c r="M560" s="55">
        <f t="shared" si="191"/>
        <v>7486.4</v>
      </c>
      <c r="N560" s="55">
        <f t="shared" si="191"/>
        <v>11901.4</v>
      </c>
      <c r="O560" s="55">
        <f t="shared" si="191"/>
        <v>10981.4</v>
      </c>
      <c r="P560" s="55">
        <f t="shared" si="191"/>
        <v>8222</v>
      </c>
    </row>
    <row r="561" spans="1:16" ht="11.25">
      <c r="A561" s="53" t="s">
        <v>180</v>
      </c>
      <c r="B561" s="65"/>
      <c r="C561" s="65"/>
      <c r="D561" s="6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</row>
    <row r="562" spans="1:16" ht="11.25">
      <c r="A562" s="53" t="s">
        <v>181</v>
      </c>
      <c r="B562" s="65"/>
      <c r="C562" s="65"/>
      <c r="D562" s="6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</row>
    <row r="563" spans="1:16" ht="11.25">
      <c r="A563" s="53" t="s">
        <v>182</v>
      </c>
      <c r="B563" s="65"/>
      <c r="C563" s="65"/>
      <c r="D563" s="6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</row>
    <row r="564" spans="1:16" ht="11.25">
      <c r="A564" s="53" t="s">
        <v>183</v>
      </c>
      <c r="B564" s="65"/>
      <c r="C564" s="65"/>
      <c r="D564" s="6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</row>
    <row r="565" spans="1:16" ht="11.25">
      <c r="A565" s="53" t="s">
        <v>184</v>
      </c>
      <c r="B565" s="65"/>
      <c r="C565" s="65"/>
      <c r="D565" s="6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</row>
    <row r="566" spans="1:16" ht="11.25">
      <c r="A566" s="53" t="s">
        <v>185</v>
      </c>
      <c r="B566" s="65"/>
      <c r="C566" s="65"/>
      <c r="D566" s="6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</row>
    <row r="567" spans="1:16" ht="11.25">
      <c r="A567" s="53" t="s">
        <v>185</v>
      </c>
      <c r="B567" s="65"/>
      <c r="C567" s="65"/>
      <c r="D567" s="6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</row>
    <row r="568" spans="2:16" ht="11.25">
      <c r="B568" s="86" t="s">
        <v>219</v>
      </c>
      <c r="C568" s="86"/>
      <c r="D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</row>
    <row r="569" spans="1:16" ht="11.25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</row>
    <row r="570" spans="2:16" ht="11.25">
      <c r="B570" s="88" t="s">
        <v>220</v>
      </c>
      <c r="C570" s="87"/>
      <c r="D570" s="87"/>
      <c r="E570" s="87"/>
      <c r="F570" s="88"/>
      <c r="G570" s="87"/>
      <c r="H570" s="87"/>
      <c r="I570" s="87"/>
      <c r="J570" s="87"/>
      <c r="K570" s="87"/>
      <c r="L570" s="87"/>
      <c r="M570" s="87"/>
      <c r="N570" s="87"/>
      <c r="O570" s="87"/>
      <c r="P570" s="87"/>
    </row>
    <row r="571" spans="1:16" ht="11.25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</row>
    <row r="572" spans="1:16" ht="11.25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</row>
    <row r="573" spans="1:16" ht="11.25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</row>
    <row r="574" spans="1:16" ht="11.25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</row>
    <row r="575" spans="1:16" ht="11.25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</row>
    <row r="576" spans="1:16" ht="11.25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</row>
    <row r="577" spans="1:16" ht="11.25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</row>
    <row r="578" spans="1:16" ht="11.25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</row>
  </sheetData>
  <sheetProtection/>
  <mergeCells count="1">
    <mergeCell ref="A1:P1"/>
  </mergeCells>
  <printOptions/>
  <pageMargins left="0.51" right="0.44" top="0.29" bottom="0.15" header="0.3" footer="0.1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4"/>
  <sheetViews>
    <sheetView zoomScalePageLayoutView="0" workbookViewId="0" topLeftCell="A562">
      <selection activeCell="B30" sqref="B30"/>
    </sheetView>
  </sheetViews>
  <sheetFormatPr defaultColWidth="9.140625" defaultRowHeight="12.75"/>
  <cols>
    <col min="1" max="1" width="30.8515625" style="49" customWidth="1"/>
    <col min="2" max="2" width="11.28125" style="49" customWidth="1"/>
    <col min="3" max="3" width="11.28125" style="49" hidden="1" customWidth="1"/>
    <col min="4" max="4" width="8.57421875" style="49" hidden="1" customWidth="1"/>
    <col min="5" max="5" width="9.28125" style="49" customWidth="1"/>
    <col min="6" max="6" width="9.8515625" style="49" customWidth="1"/>
    <col min="7" max="8" width="9.140625" style="49" customWidth="1"/>
    <col min="9" max="11" width="9.00390625" style="49" customWidth="1"/>
    <col min="12" max="12" width="9.140625" style="49" customWidth="1"/>
    <col min="13" max="13" width="9.00390625" style="49" customWidth="1"/>
    <col min="14" max="14" width="9.421875" style="49" customWidth="1"/>
    <col min="15" max="15" width="8.8515625" style="49" customWidth="1"/>
    <col min="16" max="16" width="10.421875" style="49" customWidth="1"/>
    <col min="17" max="17" width="12.421875" style="49" customWidth="1"/>
    <col min="18" max="18" width="9.140625" style="49" customWidth="1"/>
  </cols>
  <sheetData>
    <row r="1" spans="1:16" ht="12.75">
      <c r="A1" s="96" t="s">
        <v>136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2.75">
      <c r="A3" s="77"/>
      <c r="B3" s="77">
        <f>+B5-B4</f>
        <v>0.4000000001396984</v>
      </c>
      <c r="C3" s="77"/>
      <c r="D3" s="77"/>
      <c r="E3" s="77">
        <f>+E5-E4</f>
        <v>0</v>
      </c>
      <c r="F3" s="77">
        <f aca="true" t="shared" si="0" ref="F3:P3">+F5-F4</f>
        <v>0</v>
      </c>
      <c r="G3" s="77">
        <f t="shared" si="0"/>
        <v>0</v>
      </c>
      <c r="H3" s="77">
        <f t="shared" si="0"/>
        <v>0</v>
      </c>
      <c r="I3" s="77">
        <f t="shared" si="0"/>
        <v>0</v>
      </c>
      <c r="J3" s="77">
        <f t="shared" si="0"/>
        <v>0</v>
      </c>
      <c r="K3" s="77">
        <f t="shared" si="0"/>
        <v>0</v>
      </c>
      <c r="L3" s="77">
        <f t="shared" si="0"/>
        <v>0</v>
      </c>
      <c r="M3" s="77">
        <f t="shared" si="0"/>
        <v>0</v>
      </c>
      <c r="N3" s="77">
        <f t="shared" si="0"/>
        <v>0</v>
      </c>
      <c r="O3" s="77">
        <f t="shared" si="0"/>
        <v>0</v>
      </c>
      <c r="P3" s="77">
        <f t="shared" si="0"/>
        <v>0.40000000002328306</v>
      </c>
      <c r="Q3" s="77">
        <f>+Q5-Q4</f>
        <v>-1272254</v>
      </c>
    </row>
    <row r="4" spans="1:17" ht="12.75">
      <c r="A4" s="77"/>
      <c r="B4" s="77">
        <f>+B103+B154+B205+B256+B307+B358+B409+B460+B511+B562</f>
        <v>1523641.4</v>
      </c>
      <c r="C4" s="77">
        <f aca="true" t="shared" si="1" ref="C4:P4">+C103+C154+C205+C256+C307+C358+C409+C460+C511+C562</f>
        <v>1523641.4</v>
      </c>
      <c r="D4" s="77">
        <f t="shared" si="1"/>
        <v>0</v>
      </c>
      <c r="E4" s="77">
        <f t="shared" si="1"/>
        <v>129270.3</v>
      </c>
      <c r="F4" s="77">
        <f t="shared" si="1"/>
        <v>129759</v>
      </c>
      <c r="G4" s="77">
        <f t="shared" si="1"/>
        <v>132268.3</v>
      </c>
      <c r="H4" s="77">
        <f t="shared" si="1"/>
        <v>132268.3</v>
      </c>
      <c r="I4" s="77">
        <f t="shared" si="1"/>
        <v>122701.50000000001</v>
      </c>
      <c r="J4" s="77">
        <f t="shared" si="1"/>
        <v>111619.6</v>
      </c>
      <c r="K4" s="77">
        <f t="shared" si="1"/>
        <v>110642.1</v>
      </c>
      <c r="L4" s="77">
        <f t="shared" si="1"/>
        <v>112242.8</v>
      </c>
      <c r="M4" s="77">
        <f t="shared" si="1"/>
        <v>122408.2</v>
      </c>
      <c r="N4" s="77">
        <f t="shared" si="1"/>
        <v>132268.3</v>
      </c>
      <c r="O4" s="77">
        <f t="shared" si="1"/>
        <v>132268.3</v>
      </c>
      <c r="P4" s="77">
        <f t="shared" si="1"/>
        <v>155924.69999999998</v>
      </c>
      <c r="Q4" s="77">
        <f>+Q103+Q154+Q205+Q256+Q307+Q358+Q409+Q460+Q511+Q562</f>
        <v>1325890.5</v>
      </c>
    </row>
    <row r="5" spans="1:18" ht="12.75">
      <c r="A5" s="4" t="s">
        <v>47</v>
      </c>
      <c r="B5" s="7">
        <v>1523641.8</v>
      </c>
      <c r="C5" s="7"/>
      <c r="D5" s="7"/>
      <c r="E5" s="7">
        <v>129270.3</v>
      </c>
      <c r="F5" s="7">
        <v>129759</v>
      </c>
      <c r="G5" s="7">
        <v>132268.3</v>
      </c>
      <c r="H5" s="7">
        <v>132268.3</v>
      </c>
      <c r="I5" s="7">
        <v>122701.5</v>
      </c>
      <c r="J5" s="7">
        <v>111619.6</v>
      </c>
      <c r="K5" s="7">
        <v>110642.1</v>
      </c>
      <c r="L5" s="7">
        <v>112242.8</v>
      </c>
      <c r="M5" s="7">
        <v>122408.2</v>
      </c>
      <c r="N5" s="7">
        <v>132268.3</v>
      </c>
      <c r="O5" s="7">
        <v>132268.3</v>
      </c>
      <c r="P5" s="7">
        <f>102288.6+Q5</f>
        <v>155925.1</v>
      </c>
      <c r="Q5" s="7">
        <v>53636.5</v>
      </c>
      <c r="R5" s="1" t="s">
        <v>10</v>
      </c>
    </row>
    <row r="6" spans="1:18" ht="12.75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"/>
    </row>
    <row r="7" spans="1:18" ht="33.75">
      <c r="A7" s="48" t="s">
        <v>137</v>
      </c>
      <c r="B7" s="50">
        <v>1541236.8</v>
      </c>
      <c r="C7" s="50">
        <v>1541236.8</v>
      </c>
      <c r="D7" s="50">
        <f>+C7-B7</f>
        <v>0</v>
      </c>
      <c r="E7" s="51">
        <v>1</v>
      </c>
      <c r="F7" s="51">
        <v>2</v>
      </c>
      <c r="G7" s="51">
        <v>3</v>
      </c>
      <c r="H7" s="51">
        <v>4</v>
      </c>
      <c r="I7" s="51">
        <v>5</v>
      </c>
      <c r="J7" s="51">
        <v>6</v>
      </c>
      <c r="K7" s="51">
        <v>7</v>
      </c>
      <c r="L7" s="51">
        <v>8</v>
      </c>
      <c r="M7" s="51">
        <v>9</v>
      </c>
      <c r="N7" s="51">
        <v>10</v>
      </c>
      <c r="O7" s="51">
        <v>11</v>
      </c>
      <c r="P7" s="51">
        <v>12</v>
      </c>
      <c r="Q7" s="34">
        <v>1541236.8</v>
      </c>
      <c r="R7" s="52">
        <f aca="true" t="shared" si="2" ref="R7:R21">+Q7-B7</f>
        <v>0</v>
      </c>
    </row>
    <row r="8" spans="1:18" ht="12.75">
      <c r="A8" s="53" t="s">
        <v>138</v>
      </c>
      <c r="B8" s="54">
        <f>SUM(E8:P8)</f>
        <v>1541236.4</v>
      </c>
      <c r="C8" s="54">
        <v>1541236.7999999998</v>
      </c>
      <c r="D8" s="50">
        <f aca="true" t="shared" si="3" ref="D8:D71">+C8-B8</f>
        <v>0.39999999990686774</v>
      </c>
      <c r="E8" s="54">
        <f aca="true" t="shared" si="4" ref="E8:P8">E9</f>
        <v>130080.29999999999</v>
      </c>
      <c r="F8" s="54">
        <f t="shared" si="4"/>
        <v>131069</v>
      </c>
      <c r="G8" s="54">
        <f t="shared" si="4"/>
        <v>134078.3</v>
      </c>
      <c r="H8" s="54">
        <f t="shared" si="4"/>
        <v>134078.3</v>
      </c>
      <c r="I8" s="54">
        <f t="shared" si="4"/>
        <v>123251.49999999999</v>
      </c>
      <c r="J8" s="54">
        <f t="shared" si="4"/>
        <v>112419.59999999999</v>
      </c>
      <c r="K8" s="54">
        <f t="shared" si="4"/>
        <v>112302.1</v>
      </c>
      <c r="L8" s="54">
        <f t="shared" si="4"/>
        <v>112902.79999999999</v>
      </c>
      <c r="M8" s="54">
        <f t="shared" si="4"/>
        <v>123518.20000000001</v>
      </c>
      <c r="N8" s="54">
        <f t="shared" si="4"/>
        <v>134128.3</v>
      </c>
      <c r="O8" s="54">
        <f t="shared" si="4"/>
        <v>133878.3</v>
      </c>
      <c r="P8" s="54">
        <f t="shared" si="4"/>
        <v>159529.7</v>
      </c>
      <c r="Q8" s="39">
        <v>1541236.8</v>
      </c>
      <c r="R8" s="52">
        <f t="shared" si="2"/>
        <v>0.4000000001396984</v>
      </c>
    </row>
    <row r="9" spans="1:18" ht="12.75">
      <c r="A9" s="53" t="s">
        <v>139</v>
      </c>
      <c r="B9" s="54">
        <f aca="true" t="shared" si="5" ref="B9:B50">SUM(E9:P9)</f>
        <v>1541236.4</v>
      </c>
      <c r="C9" s="54">
        <v>1541236.7999999998</v>
      </c>
      <c r="D9" s="50">
        <f t="shared" si="3"/>
        <v>0.39999999990686774</v>
      </c>
      <c r="E9" s="54">
        <f aca="true" t="shared" si="6" ref="E9:P9">E10+E41</f>
        <v>130080.29999999999</v>
      </c>
      <c r="F9" s="54">
        <f t="shared" si="6"/>
        <v>131069</v>
      </c>
      <c r="G9" s="54">
        <f t="shared" si="6"/>
        <v>134078.3</v>
      </c>
      <c r="H9" s="54">
        <f t="shared" si="6"/>
        <v>134078.3</v>
      </c>
      <c r="I9" s="54">
        <f t="shared" si="6"/>
        <v>123251.49999999999</v>
      </c>
      <c r="J9" s="54">
        <f t="shared" si="6"/>
        <v>112419.59999999999</v>
      </c>
      <c r="K9" s="54">
        <f t="shared" si="6"/>
        <v>112302.1</v>
      </c>
      <c r="L9" s="54">
        <f t="shared" si="6"/>
        <v>112902.79999999999</v>
      </c>
      <c r="M9" s="54">
        <f t="shared" si="6"/>
        <v>123518.20000000001</v>
      </c>
      <c r="N9" s="54">
        <f t="shared" si="6"/>
        <v>134128.3</v>
      </c>
      <c r="O9" s="54">
        <f t="shared" si="6"/>
        <v>133878.3</v>
      </c>
      <c r="P9" s="54">
        <f t="shared" si="6"/>
        <v>159529.7</v>
      </c>
      <c r="Q9" s="39">
        <v>1541236.8</v>
      </c>
      <c r="R9" s="52">
        <f t="shared" si="2"/>
        <v>0.4000000001396984</v>
      </c>
    </row>
    <row r="10" spans="1:18" ht="12.75">
      <c r="A10" s="53" t="s">
        <v>140</v>
      </c>
      <c r="B10" s="54">
        <f t="shared" si="5"/>
        <v>1536153.5</v>
      </c>
      <c r="C10" s="54">
        <v>1536153.9</v>
      </c>
      <c r="D10" s="50">
        <f t="shared" si="3"/>
        <v>0.39999999990686774</v>
      </c>
      <c r="E10" s="54">
        <f aca="true" t="shared" si="7" ref="E10:P10">E11+E13+E20</f>
        <v>129330.29999999999</v>
      </c>
      <c r="F10" s="54">
        <f t="shared" si="7"/>
        <v>130419</v>
      </c>
      <c r="G10" s="54">
        <f t="shared" si="7"/>
        <v>133228.3</v>
      </c>
      <c r="H10" s="54">
        <f t="shared" si="7"/>
        <v>133938.3</v>
      </c>
      <c r="I10" s="54">
        <f t="shared" si="7"/>
        <v>123151.49999999999</v>
      </c>
      <c r="J10" s="54">
        <f t="shared" si="7"/>
        <v>112280.9</v>
      </c>
      <c r="K10" s="54">
        <f t="shared" si="7"/>
        <v>112302.1</v>
      </c>
      <c r="L10" s="54">
        <f t="shared" si="7"/>
        <v>112862.79999999999</v>
      </c>
      <c r="M10" s="54">
        <f t="shared" si="7"/>
        <v>123218.20000000001</v>
      </c>
      <c r="N10" s="54">
        <f t="shared" si="7"/>
        <v>133528.3</v>
      </c>
      <c r="O10" s="54">
        <f t="shared" si="7"/>
        <v>132913.8</v>
      </c>
      <c r="P10" s="54">
        <f t="shared" si="7"/>
        <v>158980</v>
      </c>
      <c r="Q10" s="39">
        <v>1536153.9</v>
      </c>
      <c r="R10" s="52">
        <f t="shared" si="2"/>
        <v>0.39999999990686774</v>
      </c>
    </row>
    <row r="11" spans="1:18" ht="12.75">
      <c r="A11" s="53" t="s">
        <v>141</v>
      </c>
      <c r="B11" s="54">
        <f t="shared" si="5"/>
        <v>853673.9000000001</v>
      </c>
      <c r="C11" s="54">
        <v>853673.9</v>
      </c>
      <c r="D11" s="50">
        <f t="shared" si="3"/>
        <v>0</v>
      </c>
      <c r="E11" s="55">
        <f>E12</f>
        <v>65000</v>
      </c>
      <c r="F11" s="55">
        <f aca="true" t="shared" si="8" ref="F11:P11">F12</f>
        <v>65000</v>
      </c>
      <c r="G11" s="55">
        <f t="shared" si="8"/>
        <v>67700.9</v>
      </c>
      <c r="H11" s="55">
        <f t="shared" si="8"/>
        <v>67700.9</v>
      </c>
      <c r="I11" s="55">
        <f t="shared" si="8"/>
        <v>67340.9</v>
      </c>
      <c r="J11" s="55">
        <f t="shared" si="8"/>
        <v>67388.9</v>
      </c>
      <c r="K11" s="55">
        <f t="shared" si="8"/>
        <v>81740.9</v>
      </c>
      <c r="L11" s="55">
        <f t="shared" si="8"/>
        <v>84118.9</v>
      </c>
      <c r="M11" s="55">
        <f t="shared" si="8"/>
        <v>62256.8</v>
      </c>
      <c r="N11" s="55">
        <f t="shared" si="8"/>
        <v>67400.9</v>
      </c>
      <c r="O11" s="55">
        <f t="shared" si="8"/>
        <v>65900.9</v>
      </c>
      <c r="P11" s="55">
        <f t="shared" si="8"/>
        <v>92123.9</v>
      </c>
      <c r="Q11" s="39">
        <v>853673.9</v>
      </c>
      <c r="R11" s="52">
        <f t="shared" si="2"/>
        <v>0</v>
      </c>
    </row>
    <row r="12" spans="1:18" ht="12.75">
      <c r="A12" s="53" t="s">
        <v>142</v>
      </c>
      <c r="B12" s="54">
        <f t="shared" si="5"/>
        <v>853673.9000000001</v>
      </c>
      <c r="C12" s="54">
        <v>853673.9</v>
      </c>
      <c r="D12" s="50">
        <f t="shared" si="3"/>
        <v>0</v>
      </c>
      <c r="E12" s="55">
        <f>+E66+E117+E168+E219+E270+E321+E372+E423+E474+E525</f>
        <v>65000</v>
      </c>
      <c r="F12" s="55">
        <f aca="true" t="shared" si="9" ref="F12:P13">+F66+F117+F168+F219+F270+F321+F372+F423+F474+F525</f>
        <v>65000</v>
      </c>
      <c r="G12" s="55">
        <f t="shared" si="9"/>
        <v>67700.9</v>
      </c>
      <c r="H12" s="55">
        <f t="shared" si="9"/>
        <v>67700.9</v>
      </c>
      <c r="I12" s="55">
        <f t="shared" si="9"/>
        <v>67340.9</v>
      </c>
      <c r="J12" s="55">
        <f t="shared" si="9"/>
        <v>67388.9</v>
      </c>
      <c r="K12" s="55">
        <f t="shared" si="9"/>
        <v>81740.9</v>
      </c>
      <c r="L12" s="55">
        <f t="shared" si="9"/>
        <v>84118.9</v>
      </c>
      <c r="M12" s="55">
        <f t="shared" si="9"/>
        <v>62256.8</v>
      </c>
      <c r="N12" s="55">
        <f t="shared" si="9"/>
        <v>67400.9</v>
      </c>
      <c r="O12" s="55">
        <f t="shared" si="9"/>
        <v>65900.9</v>
      </c>
      <c r="P12" s="55">
        <f t="shared" si="9"/>
        <v>92123.9</v>
      </c>
      <c r="Q12" s="39">
        <v>853673.9</v>
      </c>
      <c r="R12" s="52">
        <f t="shared" si="2"/>
        <v>0</v>
      </c>
    </row>
    <row r="13" spans="1:18" ht="22.5">
      <c r="A13" s="56" t="s">
        <v>143</v>
      </c>
      <c r="B13" s="54">
        <f t="shared" si="5"/>
        <v>93903.6</v>
      </c>
      <c r="C13" s="54">
        <v>93904</v>
      </c>
      <c r="D13" s="50">
        <f t="shared" si="3"/>
        <v>0.39999999999417923</v>
      </c>
      <c r="E13" s="55">
        <f>+E67+E118+E169+E220+E271+E322+E373+E424+E475+E526</f>
        <v>7395.4</v>
      </c>
      <c r="F13" s="55">
        <f t="shared" si="9"/>
        <v>7398.4</v>
      </c>
      <c r="G13" s="55">
        <f t="shared" si="9"/>
        <v>7696.9</v>
      </c>
      <c r="H13" s="55">
        <f t="shared" si="9"/>
        <v>7697.099999999999</v>
      </c>
      <c r="I13" s="55">
        <f t="shared" si="9"/>
        <v>7385.900000000001</v>
      </c>
      <c r="J13" s="55">
        <f t="shared" si="9"/>
        <v>7318.900000000001</v>
      </c>
      <c r="K13" s="55">
        <f t="shared" si="9"/>
        <v>8623.8</v>
      </c>
      <c r="L13" s="55">
        <f t="shared" si="9"/>
        <v>8771.800000000001</v>
      </c>
      <c r="M13" s="55">
        <f t="shared" si="9"/>
        <v>7104.1</v>
      </c>
      <c r="N13" s="55">
        <f t="shared" si="9"/>
        <v>7597.299999999999</v>
      </c>
      <c r="O13" s="55">
        <f t="shared" si="9"/>
        <v>7459.299999999999</v>
      </c>
      <c r="P13" s="55">
        <f t="shared" si="9"/>
        <v>9454.7</v>
      </c>
      <c r="Q13" s="39">
        <v>93904</v>
      </c>
      <c r="R13" s="52">
        <f t="shared" si="2"/>
        <v>0.39999999999417923</v>
      </c>
    </row>
    <row r="14" spans="1:18" ht="12.75">
      <c r="A14" s="53" t="s">
        <v>144</v>
      </c>
      <c r="B14" s="54">
        <f t="shared" si="5"/>
        <v>76830.2</v>
      </c>
      <c r="C14" s="54">
        <v>76830.6</v>
      </c>
      <c r="D14" s="50">
        <f t="shared" si="3"/>
        <v>0.40000000000873115</v>
      </c>
      <c r="E14" s="55">
        <f aca="true" t="shared" si="10" ref="E14:P19">+E68+E119+E170+E221+E272+E323+E374+E425+E476+E527</f>
        <v>6016.4</v>
      </c>
      <c r="F14" s="55">
        <f t="shared" si="10"/>
        <v>6017.4</v>
      </c>
      <c r="G14" s="55">
        <f t="shared" si="10"/>
        <v>6315.9</v>
      </c>
      <c r="H14" s="55">
        <f t="shared" si="10"/>
        <v>6316.099999999999</v>
      </c>
      <c r="I14" s="55">
        <f t="shared" si="10"/>
        <v>6143.1</v>
      </c>
      <c r="J14" s="55">
        <f t="shared" si="10"/>
        <v>6074.900000000001</v>
      </c>
      <c r="K14" s="55">
        <f t="shared" si="10"/>
        <v>7194</v>
      </c>
      <c r="L14" s="55">
        <f t="shared" si="10"/>
        <v>7313.4</v>
      </c>
      <c r="M14" s="55">
        <f t="shared" si="10"/>
        <v>5874.200000000001</v>
      </c>
      <c r="N14" s="55">
        <f t="shared" si="10"/>
        <v>6219.5</v>
      </c>
      <c r="O14" s="55">
        <f t="shared" si="10"/>
        <v>6111.5</v>
      </c>
      <c r="P14" s="55">
        <f t="shared" si="10"/>
        <v>7233.799999999999</v>
      </c>
      <c r="Q14" s="39">
        <v>76830.6</v>
      </c>
      <c r="R14" s="52">
        <f t="shared" si="2"/>
        <v>0.40000000000873115</v>
      </c>
    </row>
    <row r="15" spans="1:18" ht="12.75">
      <c r="A15" s="53" t="s">
        <v>145</v>
      </c>
      <c r="B15" s="54">
        <f t="shared" si="5"/>
        <v>59756.8</v>
      </c>
      <c r="C15" s="54">
        <v>59757.2</v>
      </c>
      <c r="D15" s="50">
        <f t="shared" si="3"/>
        <v>0.39999999999417923</v>
      </c>
      <c r="E15" s="55">
        <f t="shared" si="10"/>
        <v>4609</v>
      </c>
      <c r="F15" s="55">
        <f t="shared" si="10"/>
        <v>4609</v>
      </c>
      <c r="G15" s="55">
        <f t="shared" si="10"/>
        <v>4906.099999999999</v>
      </c>
      <c r="H15" s="55">
        <f t="shared" si="10"/>
        <v>4906.099999999999</v>
      </c>
      <c r="I15" s="55">
        <f t="shared" si="10"/>
        <v>4836.9</v>
      </c>
      <c r="J15" s="55">
        <f t="shared" si="10"/>
        <v>4744.3</v>
      </c>
      <c r="K15" s="55">
        <f t="shared" si="10"/>
        <v>5774.9</v>
      </c>
      <c r="L15" s="55">
        <f t="shared" si="10"/>
        <v>5856.400000000001</v>
      </c>
      <c r="M15" s="55">
        <f t="shared" si="10"/>
        <v>4486.5</v>
      </c>
      <c r="N15" s="55">
        <f t="shared" si="10"/>
        <v>4814.299999999999</v>
      </c>
      <c r="O15" s="55">
        <f t="shared" si="10"/>
        <v>4709.299999999999</v>
      </c>
      <c r="P15" s="55">
        <f t="shared" si="10"/>
        <v>5504.000000000001</v>
      </c>
      <c r="Q15" s="39">
        <v>59757.2</v>
      </c>
      <c r="R15" s="52">
        <f t="shared" si="2"/>
        <v>0.39999999999417923</v>
      </c>
    </row>
    <row r="16" spans="1:18" ht="12.75">
      <c r="A16" s="53" t="s">
        <v>146</v>
      </c>
      <c r="B16" s="54">
        <f t="shared" si="5"/>
        <v>6829.400000000001</v>
      </c>
      <c r="C16" s="54">
        <v>6829.4</v>
      </c>
      <c r="D16" s="50">
        <f t="shared" si="3"/>
        <v>0</v>
      </c>
      <c r="E16" s="55">
        <f t="shared" si="10"/>
        <v>573.8</v>
      </c>
      <c r="F16" s="55">
        <f t="shared" si="10"/>
        <v>574.5999999999999</v>
      </c>
      <c r="G16" s="55">
        <f t="shared" si="10"/>
        <v>576</v>
      </c>
      <c r="H16" s="55">
        <f t="shared" si="10"/>
        <v>576.1999999999999</v>
      </c>
      <c r="I16" s="55">
        <f t="shared" si="10"/>
        <v>531.3000000000001</v>
      </c>
      <c r="J16" s="55">
        <f t="shared" si="10"/>
        <v>545.5999999999999</v>
      </c>
      <c r="K16" s="55">
        <f t="shared" si="10"/>
        <v>560.1</v>
      </c>
      <c r="L16" s="55">
        <f t="shared" si="10"/>
        <v>580.2</v>
      </c>
      <c r="M16" s="55">
        <f t="shared" si="10"/>
        <v>559.5</v>
      </c>
      <c r="N16" s="55">
        <f t="shared" si="10"/>
        <v>570.8</v>
      </c>
      <c r="O16" s="55">
        <f t="shared" si="10"/>
        <v>582.8</v>
      </c>
      <c r="P16" s="55">
        <f t="shared" si="10"/>
        <v>598.5</v>
      </c>
      <c r="Q16" s="39">
        <v>6829.4</v>
      </c>
      <c r="R16" s="52">
        <f t="shared" si="2"/>
        <v>0</v>
      </c>
    </row>
    <row r="17" spans="1:18" ht="12.75">
      <c r="A17" s="53" t="s">
        <v>147</v>
      </c>
      <c r="B17" s="54">
        <f t="shared" si="5"/>
        <v>8536.7</v>
      </c>
      <c r="C17" s="54">
        <v>8536.7</v>
      </c>
      <c r="D17" s="50">
        <f t="shared" si="3"/>
        <v>0</v>
      </c>
      <c r="E17" s="55">
        <f t="shared" si="10"/>
        <v>689</v>
      </c>
      <c r="F17" s="55">
        <f t="shared" si="10"/>
        <v>689</v>
      </c>
      <c r="G17" s="55">
        <f t="shared" si="10"/>
        <v>689</v>
      </c>
      <c r="H17" s="55">
        <f t="shared" si="10"/>
        <v>689</v>
      </c>
      <c r="I17" s="55">
        <f t="shared" si="10"/>
        <v>638.4</v>
      </c>
      <c r="J17" s="55">
        <f t="shared" si="10"/>
        <v>649.5</v>
      </c>
      <c r="K17" s="55">
        <f t="shared" si="10"/>
        <v>722.4</v>
      </c>
      <c r="L17" s="55">
        <f t="shared" si="10"/>
        <v>737.1999999999999</v>
      </c>
      <c r="M17" s="55">
        <f t="shared" si="10"/>
        <v>685.6</v>
      </c>
      <c r="N17" s="55">
        <f t="shared" si="10"/>
        <v>687</v>
      </c>
      <c r="O17" s="55">
        <f t="shared" si="10"/>
        <v>672</v>
      </c>
      <c r="P17" s="55">
        <f t="shared" si="10"/>
        <v>988.6</v>
      </c>
      <c r="Q17" s="39">
        <v>8536.7</v>
      </c>
      <c r="R17" s="52">
        <f t="shared" si="2"/>
        <v>0</v>
      </c>
    </row>
    <row r="18" spans="1:18" ht="12.75">
      <c r="A18" s="53" t="s">
        <v>148</v>
      </c>
      <c r="B18" s="54">
        <f t="shared" si="5"/>
        <v>1707.3</v>
      </c>
      <c r="C18" s="54">
        <v>1707.3</v>
      </c>
      <c r="D18" s="50">
        <f t="shared" si="3"/>
        <v>0</v>
      </c>
      <c r="E18" s="55">
        <f t="shared" si="10"/>
        <v>144.6</v>
      </c>
      <c r="F18" s="55">
        <f t="shared" si="10"/>
        <v>144.79999999999998</v>
      </c>
      <c r="G18" s="55">
        <f t="shared" si="10"/>
        <v>144.79999999999998</v>
      </c>
      <c r="H18" s="55">
        <f t="shared" si="10"/>
        <v>144.79999999999998</v>
      </c>
      <c r="I18" s="55">
        <f t="shared" si="10"/>
        <v>136.5</v>
      </c>
      <c r="J18" s="55">
        <f t="shared" si="10"/>
        <v>135.5</v>
      </c>
      <c r="K18" s="55">
        <f t="shared" si="10"/>
        <v>136.60000000000002</v>
      </c>
      <c r="L18" s="55">
        <f t="shared" si="10"/>
        <v>139.60000000000002</v>
      </c>
      <c r="M18" s="55">
        <f t="shared" si="10"/>
        <v>142.6</v>
      </c>
      <c r="N18" s="55">
        <f t="shared" si="10"/>
        <v>147.4</v>
      </c>
      <c r="O18" s="55">
        <f t="shared" si="10"/>
        <v>147.4</v>
      </c>
      <c r="P18" s="55">
        <f t="shared" si="10"/>
        <v>142.70000000000002</v>
      </c>
      <c r="Q18" s="39">
        <v>1707.3</v>
      </c>
      <c r="R18" s="52">
        <f t="shared" si="2"/>
        <v>0</v>
      </c>
    </row>
    <row r="19" spans="1:18" ht="12.75">
      <c r="A19" s="53" t="s">
        <v>149</v>
      </c>
      <c r="B19" s="54">
        <f t="shared" si="5"/>
        <v>17073.399999999998</v>
      </c>
      <c r="C19" s="54">
        <v>17073.4</v>
      </c>
      <c r="D19" s="50">
        <f t="shared" si="3"/>
        <v>0</v>
      </c>
      <c r="E19" s="55">
        <f t="shared" si="10"/>
        <v>1379</v>
      </c>
      <c r="F19" s="55">
        <f t="shared" si="10"/>
        <v>1381</v>
      </c>
      <c r="G19" s="55">
        <f t="shared" si="10"/>
        <v>1381</v>
      </c>
      <c r="H19" s="55">
        <f t="shared" si="10"/>
        <v>1381</v>
      </c>
      <c r="I19" s="55">
        <f t="shared" si="10"/>
        <v>1242.8</v>
      </c>
      <c r="J19" s="55">
        <f t="shared" si="10"/>
        <v>1244</v>
      </c>
      <c r="K19" s="55">
        <f t="shared" si="10"/>
        <v>1429.8</v>
      </c>
      <c r="L19" s="55">
        <f t="shared" si="10"/>
        <v>1458.3999999999999</v>
      </c>
      <c r="M19" s="55">
        <f t="shared" si="10"/>
        <v>1229.9</v>
      </c>
      <c r="N19" s="55">
        <f t="shared" si="10"/>
        <v>1377.8</v>
      </c>
      <c r="O19" s="55">
        <f t="shared" si="10"/>
        <v>1347.8</v>
      </c>
      <c r="P19" s="55">
        <f t="shared" si="10"/>
        <v>2220.9</v>
      </c>
      <c r="Q19" s="39">
        <v>17073.4</v>
      </c>
      <c r="R19" s="52">
        <f t="shared" si="2"/>
        <v>0</v>
      </c>
    </row>
    <row r="20" spans="1:18" ht="12.75">
      <c r="A20" s="53" t="s">
        <v>150</v>
      </c>
      <c r="B20" s="54">
        <f t="shared" si="5"/>
        <v>588576</v>
      </c>
      <c r="C20" s="54">
        <v>588576</v>
      </c>
      <c r="D20" s="50">
        <f t="shared" si="3"/>
        <v>0</v>
      </c>
      <c r="E20" s="55">
        <f aca="true" t="shared" si="11" ref="E20:P20">E21+E23+E24+E25+E26+E27+E28+E29+E30+E32+E33+E34+E35+E36+E40</f>
        <v>56934.9</v>
      </c>
      <c r="F20" s="55">
        <f t="shared" si="11"/>
        <v>58020.6</v>
      </c>
      <c r="G20" s="55">
        <f t="shared" si="11"/>
        <v>57830.5</v>
      </c>
      <c r="H20" s="55">
        <f t="shared" si="11"/>
        <v>58540.3</v>
      </c>
      <c r="I20" s="55">
        <f t="shared" si="11"/>
        <v>48424.7</v>
      </c>
      <c r="J20" s="55">
        <f t="shared" si="11"/>
        <v>37573.1</v>
      </c>
      <c r="K20" s="55">
        <f t="shared" si="11"/>
        <v>21937.4</v>
      </c>
      <c r="L20" s="55">
        <f t="shared" si="11"/>
        <v>19972.1</v>
      </c>
      <c r="M20" s="55">
        <f t="shared" si="11"/>
        <v>53857.3</v>
      </c>
      <c r="N20" s="55">
        <f t="shared" si="11"/>
        <v>58530.1</v>
      </c>
      <c r="O20" s="55">
        <f t="shared" si="11"/>
        <v>59553.600000000006</v>
      </c>
      <c r="P20" s="55">
        <f t="shared" si="11"/>
        <v>57401.399999999994</v>
      </c>
      <c r="Q20" s="39">
        <v>588576</v>
      </c>
      <c r="R20" s="52">
        <f t="shared" si="2"/>
        <v>0</v>
      </c>
    </row>
    <row r="21" spans="1:18" ht="12.75">
      <c r="A21" s="53" t="s">
        <v>151</v>
      </c>
      <c r="B21" s="54">
        <f t="shared" si="5"/>
        <v>5177.500000000001</v>
      </c>
      <c r="C21" s="54">
        <v>5177.500000000001</v>
      </c>
      <c r="D21" s="50">
        <f t="shared" si="3"/>
        <v>0</v>
      </c>
      <c r="E21" s="55">
        <f>+E75+E126+E177+E228+E279+E330+E381+E432+E483+E534</f>
        <v>610</v>
      </c>
      <c r="F21" s="55">
        <f aca="true" t="shared" si="12" ref="F21:P21">+F75+F126+F177+F228+F279+F330+F381+F432+F483+F534</f>
        <v>610</v>
      </c>
      <c r="G21" s="55">
        <f t="shared" si="12"/>
        <v>610</v>
      </c>
      <c r="H21" s="55">
        <f t="shared" si="12"/>
        <v>354</v>
      </c>
      <c r="I21" s="55">
        <f t="shared" si="12"/>
        <v>354</v>
      </c>
      <c r="J21" s="55">
        <f t="shared" si="12"/>
        <v>260</v>
      </c>
      <c r="K21" s="55">
        <f t="shared" si="12"/>
        <v>310.9</v>
      </c>
      <c r="L21" s="55">
        <f t="shared" si="12"/>
        <v>283.8</v>
      </c>
      <c r="M21" s="55">
        <f t="shared" si="12"/>
        <v>430</v>
      </c>
      <c r="N21" s="55">
        <f t="shared" si="12"/>
        <v>370</v>
      </c>
      <c r="O21" s="55">
        <f t="shared" si="12"/>
        <v>549</v>
      </c>
      <c r="P21" s="55">
        <f t="shared" si="12"/>
        <v>435.8</v>
      </c>
      <c r="Q21" s="39">
        <v>5177.5</v>
      </c>
      <c r="R21" s="52">
        <f t="shared" si="2"/>
        <v>0</v>
      </c>
    </row>
    <row r="22" spans="1:18" ht="12.75">
      <c r="A22" s="53"/>
      <c r="B22" s="54">
        <f t="shared" si="5"/>
        <v>0</v>
      </c>
      <c r="C22" s="54">
        <v>0</v>
      </c>
      <c r="D22" s="50">
        <f t="shared" si="3"/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39"/>
      <c r="R22" s="52"/>
    </row>
    <row r="23" spans="1:18" ht="12.75">
      <c r="A23" s="53" t="s">
        <v>152</v>
      </c>
      <c r="B23" s="54">
        <f t="shared" si="5"/>
        <v>40354.799999999996</v>
      </c>
      <c r="C23" s="54">
        <v>40354.799999999996</v>
      </c>
      <c r="D23" s="50">
        <f t="shared" si="3"/>
        <v>0</v>
      </c>
      <c r="E23" s="55">
        <f aca="true" t="shared" si="13" ref="E23:P29">E76+E127+E178+E229+E280+E331+E382+E433+E484+E535</f>
        <v>3346</v>
      </c>
      <c r="F23" s="55">
        <f t="shared" si="13"/>
        <v>3346</v>
      </c>
      <c r="G23" s="55">
        <f t="shared" si="13"/>
        <v>3346</v>
      </c>
      <c r="H23" s="55">
        <f t="shared" si="13"/>
        <v>3346</v>
      </c>
      <c r="I23" s="55">
        <f t="shared" si="13"/>
        <v>3326</v>
      </c>
      <c r="J23" s="55">
        <f t="shared" si="13"/>
        <v>3326</v>
      </c>
      <c r="K23" s="55">
        <f t="shared" si="13"/>
        <v>3326</v>
      </c>
      <c r="L23" s="55">
        <f t="shared" si="13"/>
        <v>3418.1</v>
      </c>
      <c r="M23" s="55">
        <f t="shared" si="13"/>
        <v>3326</v>
      </c>
      <c r="N23" s="55">
        <f t="shared" si="13"/>
        <v>3346</v>
      </c>
      <c r="O23" s="55">
        <f t="shared" si="13"/>
        <v>3416</v>
      </c>
      <c r="P23" s="55">
        <f t="shared" si="13"/>
        <v>3486.7</v>
      </c>
      <c r="Q23" s="39">
        <v>40354.8</v>
      </c>
      <c r="R23" s="52">
        <f aca="true" t="shared" si="14" ref="R23:R50">+Q23-B23</f>
        <v>0</v>
      </c>
    </row>
    <row r="24" spans="1:18" ht="12.75">
      <c r="A24" s="53" t="s">
        <v>153</v>
      </c>
      <c r="B24" s="54">
        <f t="shared" si="5"/>
        <v>173009.7</v>
      </c>
      <c r="C24" s="54">
        <v>173009.7</v>
      </c>
      <c r="D24" s="50">
        <f t="shared" si="3"/>
        <v>0</v>
      </c>
      <c r="E24" s="55">
        <f t="shared" si="13"/>
        <v>18795</v>
      </c>
      <c r="F24" s="55">
        <f t="shared" si="13"/>
        <v>18795</v>
      </c>
      <c r="G24" s="55">
        <f t="shared" si="13"/>
        <v>18795</v>
      </c>
      <c r="H24" s="55">
        <f t="shared" si="13"/>
        <v>27795</v>
      </c>
      <c r="I24" s="55">
        <f t="shared" si="13"/>
        <v>10000</v>
      </c>
      <c r="J24" s="55">
        <f t="shared" si="13"/>
        <v>0</v>
      </c>
      <c r="K24" s="55">
        <f t="shared" si="13"/>
        <v>0</v>
      </c>
      <c r="L24" s="55">
        <f t="shared" si="13"/>
        <v>2000</v>
      </c>
      <c r="M24" s="55">
        <f t="shared" si="13"/>
        <v>2940</v>
      </c>
      <c r="N24" s="55">
        <f t="shared" si="13"/>
        <v>24595</v>
      </c>
      <c r="O24" s="55">
        <f t="shared" si="13"/>
        <v>24595</v>
      </c>
      <c r="P24" s="55">
        <f t="shared" si="13"/>
        <v>24699.7</v>
      </c>
      <c r="Q24" s="39">
        <v>173009.7</v>
      </c>
      <c r="R24" s="52">
        <f t="shared" si="14"/>
        <v>0</v>
      </c>
    </row>
    <row r="25" spans="1:18" ht="12.75">
      <c r="A25" s="53" t="s">
        <v>154</v>
      </c>
      <c r="B25" s="54">
        <f t="shared" si="5"/>
        <v>14652.5</v>
      </c>
      <c r="C25" s="54">
        <v>14652.5</v>
      </c>
      <c r="D25" s="50">
        <f t="shared" si="3"/>
        <v>0</v>
      </c>
      <c r="E25" s="55">
        <f t="shared" si="13"/>
        <v>1340</v>
      </c>
      <c r="F25" s="55">
        <f t="shared" si="13"/>
        <v>1340</v>
      </c>
      <c r="G25" s="55">
        <f t="shared" si="13"/>
        <v>1340</v>
      </c>
      <c r="H25" s="55">
        <f t="shared" si="13"/>
        <v>1340</v>
      </c>
      <c r="I25" s="55">
        <f t="shared" si="13"/>
        <v>1050</v>
      </c>
      <c r="J25" s="55">
        <f t="shared" si="13"/>
        <v>1060</v>
      </c>
      <c r="K25" s="55">
        <f t="shared" si="13"/>
        <v>1000</v>
      </c>
      <c r="L25" s="55">
        <f t="shared" si="13"/>
        <v>1000</v>
      </c>
      <c r="M25" s="55">
        <f t="shared" si="13"/>
        <v>1090</v>
      </c>
      <c r="N25" s="55">
        <f t="shared" si="13"/>
        <v>1412.5</v>
      </c>
      <c r="O25" s="55">
        <f t="shared" si="13"/>
        <v>1340</v>
      </c>
      <c r="P25" s="55">
        <f t="shared" si="13"/>
        <v>1340</v>
      </c>
      <c r="Q25" s="39">
        <v>14652.5</v>
      </c>
      <c r="R25" s="52">
        <f t="shared" si="14"/>
        <v>0</v>
      </c>
    </row>
    <row r="26" spans="1:18" ht="12.75">
      <c r="A26" s="53" t="s">
        <v>155</v>
      </c>
      <c r="B26" s="54">
        <f t="shared" si="5"/>
        <v>6622.3</v>
      </c>
      <c r="C26" s="54">
        <v>6622.3</v>
      </c>
      <c r="D26" s="50">
        <f t="shared" si="3"/>
        <v>0</v>
      </c>
      <c r="E26" s="55">
        <f t="shared" si="13"/>
        <v>710</v>
      </c>
      <c r="F26" s="55">
        <f t="shared" si="13"/>
        <v>710</v>
      </c>
      <c r="G26" s="55">
        <f t="shared" si="13"/>
        <v>710</v>
      </c>
      <c r="H26" s="55">
        <f t="shared" si="13"/>
        <v>710</v>
      </c>
      <c r="I26" s="55">
        <f t="shared" si="13"/>
        <v>510</v>
      </c>
      <c r="J26" s="55">
        <f t="shared" si="13"/>
        <v>510</v>
      </c>
      <c r="K26" s="55">
        <f t="shared" si="13"/>
        <v>100</v>
      </c>
      <c r="L26" s="55">
        <f t="shared" si="13"/>
        <v>120</v>
      </c>
      <c r="M26" s="55">
        <f t="shared" si="13"/>
        <v>510</v>
      </c>
      <c r="N26" s="55">
        <f t="shared" si="13"/>
        <v>710</v>
      </c>
      <c r="O26" s="55">
        <f t="shared" si="13"/>
        <v>710</v>
      </c>
      <c r="P26" s="55">
        <f t="shared" si="13"/>
        <v>612.3</v>
      </c>
      <c r="Q26" s="39">
        <v>6622.3</v>
      </c>
      <c r="R26" s="52">
        <f t="shared" si="14"/>
        <v>0</v>
      </c>
    </row>
    <row r="27" spans="1:18" ht="12.75">
      <c r="A27" s="53" t="s">
        <v>156</v>
      </c>
      <c r="B27" s="54">
        <f t="shared" si="5"/>
        <v>23848.7</v>
      </c>
      <c r="C27" s="54">
        <v>23848.7</v>
      </c>
      <c r="D27" s="50">
        <f t="shared" si="3"/>
        <v>0</v>
      </c>
      <c r="E27" s="55">
        <f t="shared" si="13"/>
        <v>1986.5</v>
      </c>
      <c r="F27" s="55">
        <f t="shared" si="13"/>
        <v>1986.5</v>
      </c>
      <c r="G27" s="55">
        <f t="shared" si="13"/>
        <v>1986.5</v>
      </c>
      <c r="H27" s="55">
        <f t="shared" si="13"/>
        <v>1986.5</v>
      </c>
      <c r="I27" s="55">
        <f t="shared" si="13"/>
        <v>1986.5</v>
      </c>
      <c r="J27" s="55">
        <f t="shared" si="13"/>
        <v>1981.5</v>
      </c>
      <c r="K27" s="55">
        <f t="shared" si="13"/>
        <v>1981.5</v>
      </c>
      <c r="L27" s="55">
        <f t="shared" si="13"/>
        <v>1981.5</v>
      </c>
      <c r="M27" s="55">
        <f t="shared" si="13"/>
        <v>1981.5</v>
      </c>
      <c r="N27" s="55">
        <f t="shared" si="13"/>
        <v>1996.5</v>
      </c>
      <c r="O27" s="55">
        <f t="shared" si="13"/>
        <v>1996.5</v>
      </c>
      <c r="P27" s="55">
        <f t="shared" si="13"/>
        <v>1997.2</v>
      </c>
      <c r="Q27" s="39">
        <v>23848.7</v>
      </c>
      <c r="R27" s="52">
        <f t="shared" si="14"/>
        <v>0</v>
      </c>
    </row>
    <row r="28" spans="1:18" ht="12.75">
      <c r="A28" s="53" t="s">
        <v>157</v>
      </c>
      <c r="B28" s="54">
        <f t="shared" si="5"/>
        <v>2737.2</v>
      </c>
      <c r="C28" s="54">
        <v>2737.2</v>
      </c>
      <c r="D28" s="50">
        <f t="shared" si="3"/>
        <v>0</v>
      </c>
      <c r="E28" s="55">
        <f t="shared" si="13"/>
        <v>330</v>
      </c>
      <c r="F28" s="55">
        <f t="shared" si="13"/>
        <v>330</v>
      </c>
      <c r="G28" s="55">
        <f t="shared" si="13"/>
        <v>390</v>
      </c>
      <c r="H28" s="55">
        <f t="shared" si="13"/>
        <v>100</v>
      </c>
      <c r="I28" s="55">
        <f t="shared" si="13"/>
        <v>50</v>
      </c>
      <c r="J28" s="55">
        <f t="shared" si="13"/>
        <v>250</v>
      </c>
      <c r="K28" s="55">
        <f t="shared" si="13"/>
        <v>50</v>
      </c>
      <c r="L28" s="55">
        <f t="shared" si="13"/>
        <v>50</v>
      </c>
      <c r="M28" s="55">
        <f t="shared" si="13"/>
        <v>300</v>
      </c>
      <c r="N28" s="55">
        <f t="shared" si="13"/>
        <v>250</v>
      </c>
      <c r="O28" s="55">
        <f t="shared" si="13"/>
        <v>250</v>
      </c>
      <c r="P28" s="55">
        <f t="shared" si="13"/>
        <v>387.2</v>
      </c>
      <c r="Q28" s="39">
        <v>2737.2</v>
      </c>
      <c r="R28" s="52">
        <f t="shared" si="14"/>
        <v>0</v>
      </c>
    </row>
    <row r="29" spans="1:18" ht="12.75">
      <c r="A29" s="53" t="s">
        <v>158</v>
      </c>
      <c r="B29" s="54">
        <f t="shared" si="5"/>
        <v>721</v>
      </c>
      <c r="C29" s="54">
        <v>721</v>
      </c>
      <c r="D29" s="50">
        <f t="shared" si="3"/>
        <v>0</v>
      </c>
      <c r="E29" s="55">
        <f t="shared" si="13"/>
        <v>80</v>
      </c>
      <c r="F29" s="55">
        <f t="shared" si="13"/>
        <v>320</v>
      </c>
      <c r="G29" s="55">
        <f t="shared" si="13"/>
        <v>170</v>
      </c>
      <c r="H29" s="55">
        <f t="shared" si="13"/>
        <v>0</v>
      </c>
      <c r="I29" s="55">
        <f t="shared" si="13"/>
        <v>0</v>
      </c>
      <c r="J29" s="55">
        <f t="shared" si="13"/>
        <v>0</v>
      </c>
      <c r="K29" s="55">
        <f t="shared" si="13"/>
        <v>0</v>
      </c>
      <c r="L29" s="55">
        <f t="shared" si="13"/>
        <v>0</v>
      </c>
      <c r="M29" s="55">
        <f t="shared" si="13"/>
        <v>0</v>
      </c>
      <c r="N29" s="55">
        <f t="shared" si="13"/>
        <v>0</v>
      </c>
      <c r="O29" s="55">
        <f t="shared" si="13"/>
        <v>30</v>
      </c>
      <c r="P29" s="55">
        <f t="shared" si="13"/>
        <v>121</v>
      </c>
      <c r="Q29" s="39">
        <v>721</v>
      </c>
      <c r="R29" s="52">
        <f t="shared" si="14"/>
        <v>0</v>
      </c>
    </row>
    <row r="30" spans="1:18" ht="12.75">
      <c r="A30" s="53" t="s">
        <v>159</v>
      </c>
      <c r="B30" s="54">
        <f t="shared" si="5"/>
        <v>977.5</v>
      </c>
      <c r="C30" s="54">
        <v>977.5</v>
      </c>
      <c r="D30" s="50">
        <f t="shared" si="3"/>
        <v>0</v>
      </c>
      <c r="E30" s="55">
        <f>+E83+B134+B185+B236+B287+E338+E389+E440+E491+E542</f>
        <v>0</v>
      </c>
      <c r="F30" s="55">
        <f aca="true" t="shared" si="15" ref="F30:P30">+F83+C134+C185+C236+C287+F338+F389+F440+F491+F542</f>
        <v>0</v>
      </c>
      <c r="G30" s="55">
        <f t="shared" si="15"/>
        <v>977.5</v>
      </c>
      <c r="H30" s="55">
        <f t="shared" si="15"/>
        <v>0</v>
      </c>
      <c r="I30" s="55">
        <f t="shared" si="15"/>
        <v>0</v>
      </c>
      <c r="J30" s="55">
        <f t="shared" si="15"/>
        <v>0</v>
      </c>
      <c r="K30" s="55">
        <f t="shared" si="15"/>
        <v>0</v>
      </c>
      <c r="L30" s="55">
        <f t="shared" si="15"/>
        <v>0</v>
      </c>
      <c r="M30" s="55">
        <f t="shared" si="15"/>
        <v>0</v>
      </c>
      <c r="N30" s="55">
        <f t="shared" si="15"/>
        <v>0</v>
      </c>
      <c r="O30" s="55">
        <f t="shared" si="15"/>
        <v>0</v>
      </c>
      <c r="P30" s="55">
        <f t="shared" si="15"/>
        <v>0</v>
      </c>
      <c r="Q30" s="39">
        <v>977.5</v>
      </c>
      <c r="R30" s="52">
        <f t="shared" si="14"/>
        <v>0</v>
      </c>
    </row>
    <row r="31" spans="1:18" ht="12.75">
      <c r="A31" s="53" t="s">
        <v>160</v>
      </c>
      <c r="B31" s="54">
        <f t="shared" si="5"/>
        <v>0</v>
      </c>
      <c r="C31" s="54">
        <v>0</v>
      </c>
      <c r="D31" s="50">
        <f t="shared" si="3"/>
        <v>0</v>
      </c>
      <c r="E31" s="55">
        <f aca="true" t="shared" si="16" ref="E31:P40">E84+E135+E186+E237+E288+E339+E390+E441+E492+E543</f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39"/>
      <c r="R31" s="52">
        <f t="shared" si="14"/>
        <v>0</v>
      </c>
    </row>
    <row r="32" spans="1:18" ht="12.75">
      <c r="A32" s="53" t="s">
        <v>161</v>
      </c>
      <c r="B32" s="54">
        <f t="shared" si="5"/>
        <v>1414.9</v>
      </c>
      <c r="C32" s="54">
        <v>1414.9</v>
      </c>
      <c r="D32" s="50">
        <f t="shared" si="3"/>
        <v>0</v>
      </c>
      <c r="E32" s="55">
        <f t="shared" si="16"/>
        <v>210</v>
      </c>
      <c r="F32" s="55">
        <f t="shared" si="16"/>
        <v>350</v>
      </c>
      <c r="G32" s="55">
        <f t="shared" si="16"/>
        <v>130</v>
      </c>
      <c r="H32" s="55">
        <f t="shared" si="16"/>
        <v>40</v>
      </c>
      <c r="I32" s="55">
        <f t="shared" si="16"/>
        <v>0</v>
      </c>
      <c r="J32" s="55">
        <f t="shared" si="16"/>
        <v>100</v>
      </c>
      <c r="K32" s="55">
        <f t="shared" si="16"/>
        <v>60</v>
      </c>
      <c r="L32" s="55">
        <f t="shared" si="16"/>
        <v>0</v>
      </c>
      <c r="M32" s="55">
        <f t="shared" si="16"/>
        <v>40</v>
      </c>
      <c r="N32" s="55">
        <f t="shared" si="16"/>
        <v>130</v>
      </c>
      <c r="O32" s="55">
        <f t="shared" si="16"/>
        <v>314.9</v>
      </c>
      <c r="P32" s="55">
        <f t="shared" si="16"/>
        <v>40</v>
      </c>
      <c r="Q32" s="39">
        <v>1414.9</v>
      </c>
      <c r="R32" s="52">
        <f t="shared" si="14"/>
        <v>0</v>
      </c>
    </row>
    <row r="33" spans="1:18" ht="12.75">
      <c r="A33" s="53" t="s">
        <v>162</v>
      </c>
      <c r="B33" s="54">
        <f t="shared" si="5"/>
        <v>1906.1</v>
      </c>
      <c r="C33" s="54">
        <v>1906.1</v>
      </c>
      <c r="D33" s="50">
        <f t="shared" si="3"/>
        <v>0</v>
      </c>
      <c r="E33" s="55">
        <f t="shared" si="16"/>
        <v>600</v>
      </c>
      <c r="F33" s="55">
        <f t="shared" si="16"/>
        <v>0</v>
      </c>
      <c r="G33" s="55">
        <f t="shared" si="16"/>
        <v>600</v>
      </c>
      <c r="H33" s="55">
        <f t="shared" si="16"/>
        <v>0</v>
      </c>
      <c r="I33" s="55">
        <f t="shared" si="16"/>
        <v>0</v>
      </c>
      <c r="J33" s="55">
        <f t="shared" si="16"/>
        <v>0</v>
      </c>
      <c r="K33" s="55">
        <f t="shared" si="16"/>
        <v>0</v>
      </c>
      <c r="L33" s="55">
        <f t="shared" si="16"/>
        <v>0</v>
      </c>
      <c r="M33" s="55">
        <f t="shared" si="16"/>
        <v>706.1</v>
      </c>
      <c r="N33" s="55">
        <f t="shared" si="16"/>
        <v>0</v>
      </c>
      <c r="O33" s="55">
        <f t="shared" si="16"/>
        <v>0</v>
      </c>
      <c r="P33" s="55">
        <f t="shared" si="16"/>
        <v>0</v>
      </c>
      <c r="Q33" s="39">
        <v>1906.1</v>
      </c>
      <c r="R33" s="52">
        <f t="shared" si="14"/>
        <v>0</v>
      </c>
    </row>
    <row r="34" spans="1:18" ht="12.75">
      <c r="A34" s="53" t="s">
        <v>163</v>
      </c>
      <c r="B34" s="54">
        <f t="shared" si="5"/>
        <v>293250</v>
      </c>
      <c r="C34" s="54">
        <v>293250</v>
      </c>
      <c r="D34" s="50">
        <f t="shared" si="3"/>
        <v>0</v>
      </c>
      <c r="E34" s="55">
        <f t="shared" si="16"/>
        <v>26847.4</v>
      </c>
      <c r="F34" s="55">
        <f t="shared" si="16"/>
        <v>27293.1</v>
      </c>
      <c r="G34" s="55">
        <f t="shared" si="16"/>
        <v>26390.7</v>
      </c>
      <c r="H34" s="55">
        <f t="shared" si="16"/>
        <v>21418.8</v>
      </c>
      <c r="I34" s="55">
        <f t="shared" si="16"/>
        <v>30570.7</v>
      </c>
      <c r="J34" s="55">
        <f t="shared" si="16"/>
        <v>29635.6</v>
      </c>
      <c r="K34" s="55">
        <f t="shared" si="16"/>
        <v>13659</v>
      </c>
      <c r="L34" s="55">
        <f t="shared" si="16"/>
        <v>10768.7</v>
      </c>
      <c r="M34" s="55">
        <f t="shared" si="16"/>
        <v>40379.4</v>
      </c>
      <c r="N34" s="55">
        <f t="shared" si="16"/>
        <v>23370.1</v>
      </c>
      <c r="O34" s="55">
        <f t="shared" si="16"/>
        <v>23792.2</v>
      </c>
      <c r="P34" s="55">
        <f t="shared" si="16"/>
        <v>19124.3</v>
      </c>
      <c r="Q34" s="39">
        <v>293250</v>
      </c>
      <c r="R34" s="52">
        <f t="shared" si="14"/>
        <v>0</v>
      </c>
    </row>
    <row r="35" spans="1:18" ht="12.75">
      <c r="A35" s="53" t="s">
        <v>164</v>
      </c>
      <c r="B35" s="54">
        <f t="shared" si="5"/>
        <v>18674.3</v>
      </c>
      <c r="C35" s="54">
        <v>18674.3</v>
      </c>
      <c r="D35" s="50">
        <f t="shared" si="3"/>
        <v>0</v>
      </c>
      <c r="E35" s="55">
        <f t="shared" si="16"/>
        <v>1380</v>
      </c>
      <c r="F35" s="55">
        <f t="shared" si="16"/>
        <v>1990</v>
      </c>
      <c r="G35" s="55">
        <f t="shared" si="16"/>
        <v>1392.5</v>
      </c>
      <c r="H35" s="55">
        <f t="shared" si="16"/>
        <v>1350</v>
      </c>
      <c r="I35" s="55">
        <f t="shared" si="16"/>
        <v>577.5</v>
      </c>
      <c r="J35" s="55">
        <f t="shared" si="16"/>
        <v>350</v>
      </c>
      <c r="K35" s="55">
        <f t="shared" si="16"/>
        <v>1350</v>
      </c>
      <c r="L35" s="55">
        <f t="shared" si="16"/>
        <v>350</v>
      </c>
      <c r="M35" s="55">
        <f t="shared" si="16"/>
        <v>1824.3</v>
      </c>
      <c r="N35" s="55">
        <f t="shared" si="16"/>
        <v>1870</v>
      </c>
      <c r="O35" s="55">
        <f t="shared" si="16"/>
        <v>1870</v>
      </c>
      <c r="P35" s="55">
        <f t="shared" si="16"/>
        <v>4370</v>
      </c>
      <c r="Q35" s="39">
        <v>18674.3</v>
      </c>
      <c r="R35" s="52">
        <f t="shared" si="14"/>
        <v>0</v>
      </c>
    </row>
    <row r="36" spans="1:18" ht="33.75">
      <c r="A36" s="57" t="s">
        <v>165</v>
      </c>
      <c r="B36" s="54">
        <f t="shared" si="5"/>
        <v>4545.3</v>
      </c>
      <c r="C36" s="54">
        <v>4545.3</v>
      </c>
      <c r="D36" s="50">
        <f t="shared" si="3"/>
        <v>0</v>
      </c>
      <c r="E36" s="55">
        <f t="shared" si="16"/>
        <v>700</v>
      </c>
      <c r="F36" s="55">
        <f t="shared" si="16"/>
        <v>950</v>
      </c>
      <c r="G36" s="55">
        <f t="shared" si="16"/>
        <v>792.3</v>
      </c>
      <c r="H36" s="55">
        <f t="shared" si="16"/>
        <v>100</v>
      </c>
      <c r="I36" s="55">
        <f t="shared" si="16"/>
        <v>0</v>
      </c>
      <c r="J36" s="55">
        <f t="shared" si="16"/>
        <v>100</v>
      </c>
      <c r="K36" s="55">
        <f t="shared" si="16"/>
        <v>100</v>
      </c>
      <c r="L36" s="55">
        <f t="shared" si="16"/>
        <v>0</v>
      </c>
      <c r="M36" s="55">
        <f t="shared" si="16"/>
        <v>130</v>
      </c>
      <c r="N36" s="55">
        <f t="shared" si="16"/>
        <v>480</v>
      </c>
      <c r="O36" s="55">
        <f t="shared" si="16"/>
        <v>690</v>
      </c>
      <c r="P36" s="55">
        <f t="shared" si="16"/>
        <v>503</v>
      </c>
      <c r="Q36" s="39">
        <v>4545.3</v>
      </c>
      <c r="R36" s="52">
        <f t="shared" si="14"/>
        <v>0</v>
      </c>
    </row>
    <row r="37" spans="1:18" ht="33.75">
      <c r="A37" s="57" t="s">
        <v>166</v>
      </c>
      <c r="B37" s="54">
        <f t="shared" si="5"/>
        <v>332.3</v>
      </c>
      <c r="C37" s="54">
        <v>332.3</v>
      </c>
      <c r="D37" s="50">
        <f t="shared" si="3"/>
        <v>0</v>
      </c>
      <c r="E37" s="55">
        <f t="shared" si="16"/>
        <v>100</v>
      </c>
      <c r="F37" s="55">
        <f t="shared" si="16"/>
        <v>100</v>
      </c>
      <c r="G37" s="55">
        <f t="shared" si="16"/>
        <v>132.3</v>
      </c>
      <c r="H37" s="55">
        <f t="shared" si="16"/>
        <v>0</v>
      </c>
      <c r="I37" s="55">
        <f t="shared" si="16"/>
        <v>0</v>
      </c>
      <c r="J37" s="55">
        <f t="shared" si="16"/>
        <v>0</v>
      </c>
      <c r="K37" s="55">
        <f t="shared" si="16"/>
        <v>0</v>
      </c>
      <c r="L37" s="55">
        <f t="shared" si="16"/>
        <v>0</v>
      </c>
      <c r="M37" s="55">
        <f t="shared" si="16"/>
        <v>0</v>
      </c>
      <c r="N37" s="55">
        <f t="shared" si="16"/>
        <v>0</v>
      </c>
      <c r="O37" s="55">
        <f t="shared" si="16"/>
        <v>0</v>
      </c>
      <c r="P37" s="55">
        <f t="shared" si="16"/>
        <v>0</v>
      </c>
      <c r="Q37" s="39">
        <v>332.3</v>
      </c>
      <c r="R37" s="52">
        <f t="shared" si="14"/>
        <v>0</v>
      </c>
    </row>
    <row r="38" spans="1:18" ht="22.5">
      <c r="A38" s="57" t="s">
        <v>167</v>
      </c>
      <c r="B38" s="54">
        <f t="shared" si="5"/>
        <v>3724.3</v>
      </c>
      <c r="C38" s="54">
        <v>3724.3</v>
      </c>
      <c r="D38" s="50">
        <f t="shared" si="3"/>
        <v>0</v>
      </c>
      <c r="E38" s="55">
        <f t="shared" si="16"/>
        <v>500</v>
      </c>
      <c r="F38" s="55">
        <f t="shared" si="16"/>
        <v>750</v>
      </c>
      <c r="G38" s="55">
        <f t="shared" si="16"/>
        <v>560</v>
      </c>
      <c r="H38" s="55">
        <f t="shared" si="16"/>
        <v>100</v>
      </c>
      <c r="I38" s="55">
        <f t="shared" si="16"/>
        <v>0</v>
      </c>
      <c r="J38" s="55">
        <f t="shared" si="16"/>
        <v>100</v>
      </c>
      <c r="K38" s="55">
        <f t="shared" si="16"/>
        <v>100</v>
      </c>
      <c r="L38" s="55">
        <f t="shared" si="16"/>
        <v>0</v>
      </c>
      <c r="M38" s="55">
        <f t="shared" si="16"/>
        <v>130</v>
      </c>
      <c r="N38" s="55">
        <f t="shared" si="16"/>
        <v>480</v>
      </c>
      <c r="O38" s="55">
        <f t="shared" si="16"/>
        <v>690</v>
      </c>
      <c r="P38" s="55">
        <f t="shared" si="16"/>
        <v>314.3</v>
      </c>
      <c r="Q38" s="39">
        <v>3724.3</v>
      </c>
      <c r="R38" s="52">
        <f t="shared" si="14"/>
        <v>0</v>
      </c>
    </row>
    <row r="39" spans="1:18" ht="33.75">
      <c r="A39" s="57" t="s">
        <v>168</v>
      </c>
      <c r="B39" s="54">
        <f t="shared" si="5"/>
        <v>488.7</v>
      </c>
      <c r="C39" s="54">
        <v>488.7</v>
      </c>
      <c r="D39" s="50">
        <f t="shared" si="3"/>
        <v>0</v>
      </c>
      <c r="E39" s="55">
        <f t="shared" si="16"/>
        <v>100</v>
      </c>
      <c r="F39" s="55">
        <f t="shared" si="16"/>
        <v>100</v>
      </c>
      <c r="G39" s="55">
        <f t="shared" si="16"/>
        <v>100</v>
      </c>
      <c r="H39" s="55">
        <f t="shared" si="16"/>
        <v>0</v>
      </c>
      <c r="I39" s="55">
        <f t="shared" si="16"/>
        <v>0</v>
      </c>
      <c r="J39" s="55">
        <f t="shared" si="16"/>
        <v>0</v>
      </c>
      <c r="K39" s="55">
        <f t="shared" si="16"/>
        <v>0</v>
      </c>
      <c r="L39" s="55">
        <f t="shared" si="16"/>
        <v>0</v>
      </c>
      <c r="M39" s="55">
        <f t="shared" si="16"/>
        <v>0</v>
      </c>
      <c r="N39" s="55">
        <f t="shared" si="16"/>
        <v>0</v>
      </c>
      <c r="O39" s="55">
        <f t="shared" si="16"/>
        <v>0</v>
      </c>
      <c r="P39" s="55">
        <f t="shared" si="16"/>
        <v>188.7</v>
      </c>
      <c r="Q39" s="39">
        <v>488.7</v>
      </c>
      <c r="R39" s="52">
        <f t="shared" si="14"/>
        <v>0</v>
      </c>
    </row>
    <row r="40" spans="1:18" ht="12.75">
      <c r="A40" s="53" t="s">
        <v>169</v>
      </c>
      <c r="B40" s="54">
        <f t="shared" si="5"/>
        <v>684.2</v>
      </c>
      <c r="C40" s="54">
        <v>684.2</v>
      </c>
      <c r="D40" s="50">
        <f t="shared" si="3"/>
        <v>0</v>
      </c>
      <c r="E40" s="55">
        <f t="shared" si="16"/>
        <v>0</v>
      </c>
      <c r="F40" s="55">
        <f t="shared" si="16"/>
        <v>0</v>
      </c>
      <c r="G40" s="55">
        <f t="shared" si="16"/>
        <v>200</v>
      </c>
      <c r="H40" s="55">
        <f t="shared" si="16"/>
        <v>0</v>
      </c>
      <c r="I40" s="55">
        <f t="shared" si="16"/>
        <v>0</v>
      </c>
      <c r="J40" s="55">
        <f t="shared" si="16"/>
        <v>0</v>
      </c>
      <c r="K40" s="55">
        <f t="shared" si="16"/>
        <v>0</v>
      </c>
      <c r="L40" s="55">
        <f t="shared" si="16"/>
        <v>0</v>
      </c>
      <c r="M40" s="55">
        <f t="shared" si="16"/>
        <v>200</v>
      </c>
      <c r="N40" s="55">
        <f t="shared" si="16"/>
        <v>0</v>
      </c>
      <c r="O40" s="55">
        <f t="shared" si="16"/>
        <v>0</v>
      </c>
      <c r="P40" s="55">
        <f t="shared" si="16"/>
        <v>284.2</v>
      </c>
      <c r="Q40" s="39">
        <v>684.2</v>
      </c>
      <c r="R40" s="52">
        <f t="shared" si="14"/>
        <v>0</v>
      </c>
    </row>
    <row r="41" spans="1:18" ht="12.75">
      <c r="A41" s="53" t="s">
        <v>170</v>
      </c>
      <c r="B41" s="54">
        <f t="shared" si="5"/>
        <v>5082.9</v>
      </c>
      <c r="C41" s="54">
        <v>5082.9</v>
      </c>
      <c r="D41" s="50">
        <f t="shared" si="3"/>
        <v>0</v>
      </c>
      <c r="E41" s="55">
        <f>E42+E45</f>
        <v>750</v>
      </c>
      <c r="F41" s="55">
        <f aca="true" t="shared" si="17" ref="F41:P41">F42+F45</f>
        <v>650</v>
      </c>
      <c r="G41" s="55">
        <f t="shared" si="17"/>
        <v>850</v>
      </c>
      <c r="H41" s="55">
        <f t="shared" si="17"/>
        <v>140</v>
      </c>
      <c r="I41" s="55">
        <f t="shared" si="17"/>
        <v>100</v>
      </c>
      <c r="J41" s="55">
        <f t="shared" si="17"/>
        <v>138.7</v>
      </c>
      <c r="K41" s="55">
        <f t="shared" si="17"/>
        <v>0</v>
      </c>
      <c r="L41" s="55">
        <f t="shared" si="17"/>
        <v>40</v>
      </c>
      <c r="M41" s="55">
        <f t="shared" si="17"/>
        <v>300</v>
      </c>
      <c r="N41" s="55">
        <f t="shared" si="17"/>
        <v>600</v>
      </c>
      <c r="O41" s="55">
        <f t="shared" si="17"/>
        <v>964.5</v>
      </c>
      <c r="P41" s="55">
        <f t="shared" si="17"/>
        <v>549.7</v>
      </c>
      <c r="Q41" s="39">
        <v>5082.9</v>
      </c>
      <c r="R41" s="52">
        <f t="shared" si="14"/>
        <v>0</v>
      </c>
    </row>
    <row r="42" spans="1:18" ht="12.75">
      <c r="A42" s="53" t="s">
        <v>171</v>
      </c>
      <c r="B42" s="54">
        <f t="shared" si="5"/>
        <v>3910</v>
      </c>
      <c r="C42" s="54">
        <v>3910</v>
      </c>
      <c r="D42" s="50">
        <f t="shared" si="3"/>
        <v>0</v>
      </c>
      <c r="E42" s="55">
        <f>E43</f>
        <v>750</v>
      </c>
      <c r="F42" s="55">
        <f aca="true" t="shared" si="18" ref="F42:P43">F43</f>
        <v>650</v>
      </c>
      <c r="G42" s="55">
        <f t="shared" si="18"/>
        <v>550</v>
      </c>
      <c r="H42" s="55">
        <f t="shared" si="18"/>
        <v>140</v>
      </c>
      <c r="I42" s="55">
        <f t="shared" si="18"/>
        <v>0</v>
      </c>
      <c r="J42" s="55">
        <f t="shared" si="18"/>
        <v>38.7</v>
      </c>
      <c r="K42" s="55">
        <f t="shared" si="18"/>
        <v>0</v>
      </c>
      <c r="L42" s="55">
        <f t="shared" si="18"/>
        <v>40</v>
      </c>
      <c r="M42" s="55">
        <f t="shared" si="18"/>
        <v>200</v>
      </c>
      <c r="N42" s="55">
        <f t="shared" si="18"/>
        <v>400</v>
      </c>
      <c r="O42" s="55">
        <f t="shared" si="18"/>
        <v>771.3</v>
      </c>
      <c r="P42" s="55">
        <f t="shared" si="18"/>
        <v>370</v>
      </c>
      <c r="Q42" s="39">
        <v>3910</v>
      </c>
      <c r="R42" s="52">
        <f t="shared" si="14"/>
        <v>0</v>
      </c>
    </row>
    <row r="43" spans="1:18" ht="22.5">
      <c r="A43" s="57" t="s">
        <v>172</v>
      </c>
      <c r="B43" s="54">
        <f t="shared" si="5"/>
        <v>3910</v>
      </c>
      <c r="C43" s="54">
        <v>3910</v>
      </c>
      <c r="D43" s="50">
        <f t="shared" si="3"/>
        <v>0</v>
      </c>
      <c r="E43" s="55">
        <f>E44</f>
        <v>750</v>
      </c>
      <c r="F43" s="55">
        <f t="shared" si="18"/>
        <v>650</v>
      </c>
      <c r="G43" s="55">
        <f t="shared" si="18"/>
        <v>550</v>
      </c>
      <c r="H43" s="55">
        <f t="shared" si="18"/>
        <v>140</v>
      </c>
      <c r="I43" s="55">
        <f t="shared" si="18"/>
        <v>0</v>
      </c>
      <c r="J43" s="55">
        <f t="shared" si="18"/>
        <v>38.7</v>
      </c>
      <c r="K43" s="55">
        <f t="shared" si="18"/>
        <v>0</v>
      </c>
      <c r="L43" s="55">
        <f t="shared" si="18"/>
        <v>40</v>
      </c>
      <c r="M43" s="55">
        <f t="shared" si="18"/>
        <v>200</v>
      </c>
      <c r="N43" s="55">
        <f t="shared" si="18"/>
        <v>400</v>
      </c>
      <c r="O43" s="55">
        <f t="shared" si="18"/>
        <v>771.3</v>
      </c>
      <c r="P43" s="55">
        <f t="shared" si="18"/>
        <v>370</v>
      </c>
      <c r="Q43" s="39">
        <v>3910</v>
      </c>
      <c r="R43" s="52">
        <f t="shared" si="14"/>
        <v>0</v>
      </c>
    </row>
    <row r="44" spans="1:18" ht="12.75">
      <c r="A44" s="53" t="s">
        <v>173</v>
      </c>
      <c r="B44" s="54">
        <f t="shared" si="5"/>
        <v>3910</v>
      </c>
      <c r="C44" s="54">
        <v>3910</v>
      </c>
      <c r="D44" s="50">
        <f t="shared" si="3"/>
        <v>0</v>
      </c>
      <c r="E44" s="55">
        <f aca="true" t="shared" si="19" ref="E44:P44">E97+E148+E199+E250+E301+E352+E403+E454+E505+E556</f>
        <v>750</v>
      </c>
      <c r="F44" s="55">
        <f t="shared" si="19"/>
        <v>650</v>
      </c>
      <c r="G44" s="55">
        <f t="shared" si="19"/>
        <v>550</v>
      </c>
      <c r="H44" s="55">
        <f t="shared" si="19"/>
        <v>140</v>
      </c>
      <c r="I44" s="55">
        <f t="shared" si="19"/>
        <v>0</v>
      </c>
      <c r="J44" s="55">
        <f t="shared" si="19"/>
        <v>38.7</v>
      </c>
      <c r="K44" s="55">
        <f t="shared" si="19"/>
        <v>0</v>
      </c>
      <c r="L44" s="55">
        <f t="shared" si="19"/>
        <v>40</v>
      </c>
      <c r="M44" s="55">
        <f t="shared" si="19"/>
        <v>200</v>
      </c>
      <c r="N44" s="55">
        <f t="shared" si="19"/>
        <v>400</v>
      </c>
      <c r="O44" s="55">
        <f t="shared" si="19"/>
        <v>771.3</v>
      </c>
      <c r="P44" s="55">
        <f t="shared" si="19"/>
        <v>370</v>
      </c>
      <c r="Q44" s="39">
        <v>3910</v>
      </c>
      <c r="R44" s="52">
        <f t="shared" si="14"/>
        <v>0</v>
      </c>
    </row>
    <row r="45" spans="1:18" ht="12.75">
      <c r="A45" s="53" t="s">
        <v>174</v>
      </c>
      <c r="B45" s="54">
        <f t="shared" si="5"/>
        <v>1172.9</v>
      </c>
      <c r="C45" s="54">
        <v>1172.9</v>
      </c>
      <c r="D45" s="50">
        <f t="shared" si="3"/>
        <v>0</v>
      </c>
      <c r="E45" s="55">
        <f>E46+E47</f>
        <v>0</v>
      </c>
      <c r="F45" s="55">
        <f aca="true" t="shared" si="20" ref="F45:P45">F46+F47</f>
        <v>0</v>
      </c>
      <c r="G45" s="55">
        <f t="shared" si="20"/>
        <v>300</v>
      </c>
      <c r="H45" s="55">
        <f t="shared" si="20"/>
        <v>0</v>
      </c>
      <c r="I45" s="55">
        <f t="shared" si="20"/>
        <v>100</v>
      </c>
      <c r="J45" s="55">
        <f t="shared" si="20"/>
        <v>100</v>
      </c>
      <c r="K45" s="55">
        <f t="shared" si="20"/>
        <v>0</v>
      </c>
      <c r="L45" s="55">
        <f t="shared" si="20"/>
        <v>0</v>
      </c>
      <c r="M45" s="55">
        <f t="shared" si="20"/>
        <v>100</v>
      </c>
      <c r="N45" s="55">
        <f t="shared" si="20"/>
        <v>200</v>
      </c>
      <c r="O45" s="55">
        <f t="shared" si="20"/>
        <v>193.2</v>
      </c>
      <c r="P45" s="55">
        <f t="shared" si="20"/>
        <v>179.7</v>
      </c>
      <c r="Q45" s="39">
        <v>1172.9</v>
      </c>
      <c r="R45" s="52">
        <f t="shared" si="14"/>
        <v>0</v>
      </c>
    </row>
    <row r="46" spans="1:18" ht="12.75">
      <c r="A46" s="53" t="s">
        <v>175</v>
      </c>
      <c r="B46" s="54">
        <f t="shared" si="5"/>
        <v>879.7</v>
      </c>
      <c r="C46" s="54">
        <v>879.7</v>
      </c>
      <c r="D46" s="50">
        <f t="shared" si="3"/>
        <v>0</v>
      </c>
      <c r="E46" s="55">
        <f aca="true" t="shared" si="21" ref="E46:P47">E99+E150+E201+E252+E303+E354+E405+E456+E507+E558</f>
        <v>0</v>
      </c>
      <c r="F46" s="55">
        <f t="shared" si="21"/>
        <v>0</v>
      </c>
      <c r="G46" s="55">
        <f t="shared" si="21"/>
        <v>200</v>
      </c>
      <c r="H46" s="55">
        <f t="shared" si="21"/>
        <v>0</v>
      </c>
      <c r="I46" s="55">
        <f t="shared" si="21"/>
        <v>100</v>
      </c>
      <c r="J46" s="55">
        <f t="shared" si="21"/>
        <v>100</v>
      </c>
      <c r="K46" s="55">
        <f t="shared" si="21"/>
        <v>0</v>
      </c>
      <c r="L46" s="55">
        <f t="shared" si="21"/>
        <v>0</v>
      </c>
      <c r="M46" s="55">
        <f t="shared" si="21"/>
        <v>100</v>
      </c>
      <c r="N46" s="55">
        <f t="shared" si="21"/>
        <v>100</v>
      </c>
      <c r="O46" s="55">
        <f t="shared" si="21"/>
        <v>100</v>
      </c>
      <c r="P46" s="55">
        <f t="shared" si="21"/>
        <v>179.7</v>
      </c>
      <c r="Q46" s="39">
        <v>879.7</v>
      </c>
      <c r="R46" s="52">
        <f t="shared" si="14"/>
        <v>0</v>
      </c>
    </row>
    <row r="47" spans="1:18" ht="12.75">
      <c r="A47" s="53" t="s">
        <v>176</v>
      </c>
      <c r="B47" s="54">
        <f t="shared" si="5"/>
        <v>293.2</v>
      </c>
      <c r="C47" s="54">
        <v>293.2</v>
      </c>
      <c r="D47" s="50">
        <f t="shared" si="3"/>
        <v>0</v>
      </c>
      <c r="E47" s="55">
        <f t="shared" si="21"/>
        <v>0</v>
      </c>
      <c r="F47" s="55">
        <f t="shared" si="21"/>
        <v>0</v>
      </c>
      <c r="G47" s="55">
        <f t="shared" si="21"/>
        <v>100</v>
      </c>
      <c r="H47" s="55">
        <f t="shared" si="21"/>
        <v>0</v>
      </c>
      <c r="I47" s="55">
        <f t="shared" si="21"/>
        <v>0</v>
      </c>
      <c r="J47" s="55">
        <f t="shared" si="21"/>
        <v>0</v>
      </c>
      <c r="K47" s="55">
        <f t="shared" si="21"/>
        <v>0</v>
      </c>
      <c r="L47" s="55">
        <f t="shared" si="21"/>
        <v>0</v>
      </c>
      <c r="M47" s="55">
        <f t="shared" si="21"/>
        <v>0</v>
      </c>
      <c r="N47" s="55">
        <f t="shared" si="21"/>
        <v>100</v>
      </c>
      <c r="O47" s="55">
        <f t="shared" si="21"/>
        <v>93.2</v>
      </c>
      <c r="P47" s="55">
        <f t="shared" si="21"/>
        <v>0</v>
      </c>
      <c r="Q47" s="39">
        <v>293.2</v>
      </c>
      <c r="R47" s="52">
        <f t="shared" si="14"/>
        <v>0</v>
      </c>
    </row>
    <row r="48" spans="1:18" ht="12.75">
      <c r="A48" s="53" t="s">
        <v>177</v>
      </c>
      <c r="B48" s="54">
        <f t="shared" si="5"/>
        <v>1541236.4</v>
      </c>
      <c r="C48" s="54">
        <v>1541236.8</v>
      </c>
      <c r="D48" s="50">
        <f t="shared" si="3"/>
        <v>0.4000000001396984</v>
      </c>
      <c r="E48" s="55">
        <f>E8</f>
        <v>130080.29999999999</v>
      </c>
      <c r="F48" s="55">
        <f aca="true" t="shared" si="22" ref="F48:P48">F8</f>
        <v>131069</v>
      </c>
      <c r="G48" s="55">
        <f t="shared" si="22"/>
        <v>134078.3</v>
      </c>
      <c r="H48" s="55">
        <f t="shared" si="22"/>
        <v>134078.3</v>
      </c>
      <c r="I48" s="55">
        <f t="shared" si="22"/>
        <v>123251.49999999999</v>
      </c>
      <c r="J48" s="55">
        <f t="shared" si="22"/>
        <v>112419.59999999999</v>
      </c>
      <c r="K48" s="55">
        <f t="shared" si="22"/>
        <v>112302.1</v>
      </c>
      <c r="L48" s="55">
        <f t="shared" si="22"/>
        <v>112902.79999999999</v>
      </c>
      <c r="M48" s="55">
        <f t="shared" si="22"/>
        <v>123518.20000000001</v>
      </c>
      <c r="N48" s="55">
        <f t="shared" si="22"/>
        <v>134128.3</v>
      </c>
      <c r="O48" s="55">
        <f t="shared" si="22"/>
        <v>133878.3</v>
      </c>
      <c r="P48" s="55">
        <f t="shared" si="22"/>
        <v>159529.7</v>
      </c>
      <c r="Q48" s="39">
        <v>1541236.8</v>
      </c>
      <c r="R48" s="52">
        <f t="shared" si="14"/>
        <v>0.4000000001396984</v>
      </c>
    </row>
    <row r="49" spans="1:18" ht="22.5">
      <c r="A49" s="57" t="s">
        <v>178</v>
      </c>
      <c r="B49" s="54">
        <f t="shared" si="5"/>
        <v>17595</v>
      </c>
      <c r="C49" s="54">
        <v>17595</v>
      </c>
      <c r="D49" s="50">
        <f t="shared" si="3"/>
        <v>0</v>
      </c>
      <c r="E49" s="55">
        <f aca="true" t="shared" si="23" ref="E49:P49">E102+E153+E204+E255+E306+E357+E408+E459+E510+E561</f>
        <v>810</v>
      </c>
      <c r="F49" s="55">
        <f t="shared" si="23"/>
        <v>1310</v>
      </c>
      <c r="G49" s="55">
        <f t="shared" si="23"/>
        <v>1810</v>
      </c>
      <c r="H49" s="55">
        <f t="shared" si="23"/>
        <v>1810</v>
      </c>
      <c r="I49" s="55">
        <f t="shared" si="23"/>
        <v>550</v>
      </c>
      <c r="J49" s="55">
        <f t="shared" si="23"/>
        <v>800</v>
      </c>
      <c r="K49" s="55">
        <f t="shared" si="23"/>
        <v>1660</v>
      </c>
      <c r="L49" s="55">
        <f t="shared" si="23"/>
        <v>660</v>
      </c>
      <c r="M49" s="55">
        <f t="shared" si="23"/>
        <v>1110</v>
      </c>
      <c r="N49" s="55">
        <f t="shared" si="23"/>
        <v>1860</v>
      </c>
      <c r="O49" s="55">
        <f t="shared" si="23"/>
        <v>1610</v>
      </c>
      <c r="P49" s="55">
        <f t="shared" si="23"/>
        <v>3605</v>
      </c>
      <c r="Q49" s="39">
        <v>17595</v>
      </c>
      <c r="R49" s="52">
        <f t="shared" si="14"/>
        <v>0</v>
      </c>
    </row>
    <row r="50" spans="1:18" ht="22.5">
      <c r="A50" s="58" t="s">
        <v>179</v>
      </c>
      <c r="B50" s="54">
        <f t="shared" si="5"/>
        <v>1523641.4</v>
      </c>
      <c r="C50" s="59">
        <v>1523641.8</v>
      </c>
      <c r="D50" s="50">
        <f t="shared" si="3"/>
        <v>0.4000000001396984</v>
      </c>
      <c r="E50" s="60">
        <f>E48-E49</f>
        <v>129270.29999999999</v>
      </c>
      <c r="F50" s="60">
        <f aca="true" t="shared" si="24" ref="F50:P50">F48-F49</f>
        <v>129759</v>
      </c>
      <c r="G50" s="60">
        <f t="shared" si="24"/>
        <v>132268.3</v>
      </c>
      <c r="H50" s="60">
        <f t="shared" si="24"/>
        <v>132268.3</v>
      </c>
      <c r="I50" s="60">
        <f t="shared" si="24"/>
        <v>122701.49999999999</v>
      </c>
      <c r="J50" s="60">
        <f t="shared" si="24"/>
        <v>111619.59999999999</v>
      </c>
      <c r="K50" s="60">
        <f t="shared" si="24"/>
        <v>110642.1</v>
      </c>
      <c r="L50" s="60">
        <f t="shared" si="24"/>
        <v>112242.79999999999</v>
      </c>
      <c r="M50" s="60">
        <f t="shared" si="24"/>
        <v>122408.20000000001</v>
      </c>
      <c r="N50" s="60">
        <f t="shared" si="24"/>
        <v>132268.3</v>
      </c>
      <c r="O50" s="60">
        <f t="shared" si="24"/>
        <v>132268.3</v>
      </c>
      <c r="P50" s="60">
        <f t="shared" si="24"/>
        <v>155924.7</v>
      </c>
      <c r="Q50" s="34">
        <v>1523641.8</v>
      </c>
      <c r="R50" s="52">
        <f t="shared" si="14"/>
        <v>0.4000000001396984</v>
      </c>
    </row>
    <row r="51" spans="1:18" ht="12.75">
      <c r="A51" s="58"/>
      <c r="B51" s="59"/>
      <c r="C51" s="59"/>
      <c r="D51" s="50">
        <f t="shared" si="3"/>
        <v>0</v>
      </c>
      <c r="E51" s="7">
        <v>129270.3</v>
      </c>
      <c r="F51" s="7">
        <v>129759</v>
      </c>
      <c r="G51" s="7">
        <v>129270.3</v>
      </c>
      <c r="H51" s="7">
        <v>129270.3</v>
      </c>
      <c r="I51" s="7">
        <v>119703.5</v>
      </c>
      <c r="J51" s="7">
        <v>108621.6</v>
      </c>
      <c r="K51" s="7">
        <v>107644.1</v>
      </c>
      <c r="L51" s="7">
        <v>109244.8</v>
      </c>
      <c r="M51" s="7">
        <v>119410.2</v>
      </c>
      <c r="N51" s="7">
        <v>129270.3</v>
      </c>
      <c r="O51" s="7">
        <v>129270.3</v>
      </c>
      <c r="P51" s="7">
        <f>129270.6+Q51</f>
        <v>182907.1</v>
      </c>
      <c r="Q51" s="7">
        <v>53636.5</v>
      </c>
      <c r="R51" s="52"/>
    </row>
    <row r="52" spans="1:18" ht="12.75">
      <c r="A52" s="58"/>
      <c r="B52" s="59"/>
      <c r="C52" s="59"/>
      <c r="D52" s="50">
        <f t="shared" si="3"/>
        <v>0</v>
      </c>
      <c r="E52" s="7">
        <f>+E51-E50</f>
        <v>0</v>
      </c>
      <c r="F52" s="7">
        <f aca="true" t="shared" si="25" ref="F52:P52">+F51-F50</f>
        <v>0</v>
      </c>
      <c r="G52" s="7">
        <f t="shared" si="25"/>
        <v>-2997.9999999999854</v>
      </c>
      <c r="H52" s="7">
        <f t="shared" si="25"/>
        <v>-2997.9999999999854</v>
      </c>
      <c r="I52" s="7">
        <f t="shared" si="25"/>
        <v>-2997.9999999999854</v>
      </c>
      <c r="J52" s="7">
        <f t="shared" si="25"/>
        <v>-2997.9999999999854</v>
      </c>
      <c r="K52" s="7">
        <f t="shared" si="25"/>
        <v>-2998</v>
      </c>
      <c r="L52" s="7">
        <f t="shared" si="25"/>
        <v>-2997.9999999999854</v>
      </c>
      <c r="M52" s="7">
        <f t="shared" si="25"/>
        <v>-2998.0000000000146</v>
      </c>
      <c r="N52" s="7">
        <f t="shared" si="25"/>
        <v>-2997.9999999999854</v>
      </c>
      <c r="O52" s="7">
        <f t="shared" si="25"/>
        <v>-2997.9999999999854</v>
      </c>
      <c r="P52" s="7">
        <f t="shared" si="25"/>
        <v>26982.399999999994</v>
      </c>
      <c r="Q52" s="41"/>
      <c r="R52" s="52"/>
    </row>
    <row r="53" spans="1:18" ht="12.75">
      <c r="A53" s="53" t="s">
        <v>180</v>
      </c>
      <c r="B53" s="54">
        <v>9</v>
      </c>
      <c r="C53" s="54">
        <v>9</v>
      </c>
      <c r="D53" s="50">
        <f t="shared" si="3"/>
        <v>0</v>
      </c>
      <c r="E53" s="55">
        <f aca="true" t="shared" si="26" ref="E53:P59">E104+E155+E206+E257+E308+E359+E410+E461+E512+E563</f>
        <v>0</v>
      </c>
      <c r="F53" s="55">
        <f t="shared" si="26"/>
        <v>0</v>
      </c>
      <c r="G53" s="55">
        <f t="shared" si="26"/>
        <v>0</v>
      </c>
      <c r="H53" s="55">
        <f t="shared" si="26"/>
        <v>0</v>
      </c>
      <c r="I53" s="55">
        <f t="shared" si="26"/>
        <v>0</v>
      </c>
      <c r="J53" s="55">
        <f t="shared" si="26"/>
        <v>0</v>
      </c>
      <c r="K53" s="55">
        <f t="shared" si="26"/>
        <v>0</v>
      </c>
      <c r="L53" s="55">
        <f t="shared" si="26"/>
        <v>0</v>
      </c>
      <c r="M53" s="55">
        <f t="shared" si="26"/>
        <v>0</v>
      </c>
      <c r="N53" s="55">
        <f t="shared" si="26"/>
        <v>0</v>
      </c>
      <c r="O53" s="55">
        <f t="shared" si="26"/>
        <v>0</v>
      </c>
      <c r="P53" s="55">
        <f t="shared" si="26"/>
        <v>0</v>
      </c>
      <c r="Q53" s="52"/>
      <c r="R53" s="52"/>
    </row>
    <row r="54" spans="1:18" ht="12.75">
      <c r="A54" s="53" t="s">
        <v>181</v>
      </c>
      <c r="B54" s="54">
        <v>9</v>
      </c>
      <c r="C54" s="54">
        <v>9</v>
      </c>
      <c r="D54" s="50">
        <f t="shared" si="3"/>
        <v>0</v>
      </c>
      <c r="E54" s="55">
        <f t="shared" si="26"/>
        <v>1</v>
      </c>
      <c r="F54" s="55">
        <f t="shared" si="26"/>
        <v>1</v>
      </c>
      <c r="G54" s="55">
        <f t="shared" si="26"/>
        <v>1</v>
      </c>
      <c r="H54" s="55">
        <f t="shared" si="26"/>
        <v>1</v>
      </c>
      <c r="I54" s="55">
        <f t="shared" si="26"/>
        <v>1</v>
      </c>
      <c r="J54" s="55">
        <f t="shared" si="26"/>
        <v>1</v>
      </c>
      <c r="K54" s="55">
        <f t="shared" si="26"/>
        <v>1</v>
      </c>
      <c r="L54" s="55">
        <f t="shared" si="26"/>
        <v>1</v>
      </c>
      <c r="M54" s="55">
        <f t="shared" si="26"/>
        <v>1</v>
      </c>
      <c r="N54" s="55">
        <f t="shared" si="26"/>
        <v>1</v>
      </c>
      <c r="O54" s="55">
        <f t="shared" si="26"/>
        <v>1</v>
      </c>
      <c r="P54" s="55">
        <f t="shared" si="26"/>
        <v>1</v>
      </c>
      <c r="Q54" s="52"/>
      <c r="R54" s="52"/>
    </row>
    <row r="55" spans="1:18" ht="12.75">
      <c r="A55" s="53" t="s">
        <v>182</v>
      </c>
      <c r="B55" s="54">
        <v>93</v>
      </c>
      <c r="C55" s="54">
        <v>93</v>
      </c>
      <c r="D55" s="50">
        <f t="shared" si="3"/>
        <v>0</v>
      </c>
      <c r="E55" s="55">
        <f t="shared" si="26"/>
        <v>11</v>
      </c>
      <c r="F55" s="55">
        <f t="shared" si="26"/>
        <v>11</v>
      </c>
      <c r="G55" s="55">
        <f t="shared" si="26"/>
        <v>11</v>
      </c>
      <c r="H55" s="55">
        <f t="shared" si="26"/>
        <v>11</v>
      </c>
      <c r="I55" s="55">
        <f t="shared" si="26"/>
        <v>11</v>
      </c>
      <c r="J55" s="55">
        <f t="shared" si="26"/>
        <v>11</v>
      </c>
      <c r="K55" s="55">
        <f t="shared" si="26"/>
        <v>11</v>
      </c>
      <c r="L55" s="55">
        <f t="shared" si="26"/>
        <v>11</v>
      </c>
      <c r="M55" s="55">
        <f t="shared" si="26"/>
        <v>11</v>
      </c>
      <c r="N55" s="55">
        <f t="shared" si="26"/>
        <v>11</v>
      </c>
      <c r="O55" s="55">
        <f t="shared" si="26"/>
        <v>11</v>
      </c>
      <c r="P55" s="55">
        <f t="shared" si="26"/>
        <v>11</v>
      </c>
      <c r="Q55" s="52"/>
      <c r="R55" s="52"/>
    </row>
    <row r="56" spans="1:18" ht="12.75">
      <c r="A56" s="53" t="s">
        <v>183</v>
      </c>
      <c r="B56" s="54">
        <v>9</v>
      </c>
      <c r="C56" s="54">
        <v>9</v>
      </c>
      <c r="D56" s="50">
        <f t="shared" si="3"/>
        <v>0</v>
      </c>
      <c r="E56" s="55">
        <f t="shared" si="26"/>
        <v>2</v>
      </c>
      <c r="F56" s="55">
        <f t="shared" si="26"/>
        <v>2</v>
      </c>
      <c r="G56" s="55">
        <f t="shared" si="26"/>
        <v>2</v>
      </c>
      <c r="H56" s="55">
        <f t="shared" si="26"/>
        <v>2</v>
      </c>
      <c r="I56" s="55">
        <f t="shared" si="26"/>
        <v>2</v>
      </c>
      <c r="J56" s="55">
        <f t="shared" si="26"/>
        <v>2</v>
      </c>
      <c r="K56" s="55">
        <f t="shared" si="26"/>
        <v>2</v>
      </c>
      <c r="L56" s="55">
        <f t="shared" si="26"/>
        <v>2</v>
      </c>
      <c r="M56" s="55">
        <f t="shared" si="26"/>
        <v>2</v>
      </c>
      <c r="N56" s="55">
        <f t="shared" si="26"/>
        <v>2</v>
      </c>
      <c r="O56" s="55">
        <f t="shared" si="26"/>
        <v>2</v>
      </c>
      <c r="P56" s="55">
        <f t="shared" si="26"/>
        <v>2</v>
      </c>
      <c r="Q56" s="52"/>
      <c r="R56" s="52"/>
    </row>
    <row r="57" spans="1:18" ht="12.75">
      <c r="A57" s="53" t="s">
        <v>184</v>
      </c>
      <c r="B57" s="54">
        <v>38</v>
      </c>
      <c r="C57" s="54">
        <v>38</v>
      </c>
      <c r="D57" s="50">
        <f t="shared" si="3"/>
        <v>0</v>
      </c>
      <c r="E57" s="55">
        <f t="shared" si="26"/>
        <v>17</v>
      </c>
      <c r="F57" s="55">
        <f t="shared" si="26"/>
        <v>17</v>
      </c>
      <c r="G57" s="55">
        <f t="shared" si="26"/>
        <v>17</v>
      </c>
      <c r="H57" s="55">
        <f t="shared" si="26"/>
        <v>17</v>
      </c>
      <c r="I57" s="55">
        <f t="shared" si="26"/>
        <v>17</v>
      </c>
      <c r="J57" s="55">
        <f t="shared" si="26"/>
        <v>17</v>
      </c>
      <c r="K57" s="55">
        <f t="shared" si="26"/>
        <v>17</v>
      </c>
      <c r="L57" s="55">
        <f t="shared" si="26"/>
        <v>17</v>
      </c>
      <c r="M57" s="55">
        <f t="shared" si="26"/>
        <v>17</v>
      </c>
      <c r="N57" s="55">
        <f t="shared" si="26"/>
        <v>17</v>
      </c>
      <c r="O57" s="55">
        <f t="shared" si="26"/>
        <v>17</v>
      </c>
      <c r="P57" s="55">
        <f t="shared" si="26"/>
        <v>17</v>
      </c>
      <c r="Q57" s="52"/>
      <c r="R57" s="52"/>
    </row>
    <row r="58" spans="1:18" ht="12.75">
      <c r="A58" s="53" t="s">
        <v>185</v>
      </c>
      <c r="B58" s="54">
        <v>46</v>
      </c>
      <c r="C58" s="54">
        <v>46</v>
      </c>
      <c r="D58" s="50">
        <f t="shared" si="3"/>
        <v>0</v>
      </c>
      <c r="E58" s="55">
        <f t="shared" si="26"/>
        <v>2</v>
      </c>
      <c r="F58" s="55">
        <f t="shared" si="26"/>
        <v>2</v>
      </c>
      <c r="G58" s="55">
        <f t="shared" si="26"/>
        <v>2</v>
      </c>
      <c r="H58" s="55">
        <f t="shared" si="26"/>
        <v>2</v>
      </c>
      <c r="I58" s="55">
        <f t="shared" si="26"/>
        <v>2</v>
      </c>
      <c r="J58" s="55">
        <f t="shared" si="26"/>
        <v>2</v>
      </c>
      <c r="K58" s="55">
        <f t="shared" si="26"/>
        <v>2</v>
      </c>
      <c r="L58" s="55">
        <f t="shared" si="26"/>
        <v>2</v>
      </c>
      <c r="M58" s="55">
        <f t="shared" si="26"/>
        <v>2</v>
      </c>
      <c r="N58" s="55">
        <f t="shared" si="26"/>
        <v>2</v>
      </c>
      <c r="O58" s="55">
        <f t="shared" si="26"/>
        <v>2</v>
      </c>
      <c r="P58" s="55">
        <f t="shared" si="26"/>
        <v>2</v>
      </c>
      <c r="Q58" s="52"/>
      <c r="R58" s="52"/>
    </row>
    <row r="59" spans="1:18" ht="12.75">
      <c r="A59" s="53" t="s">
        <v>185</v>
      </c>
      <c r="B59" s="54">
        <v>46</v>
      </c>
      <c r="C59" s="54">
        <v>46</v>
      </c>
      <c r="D59" s="50">
        <f t="shared" si="3"/>
        <v>0</v>
      </c>
      <c r="E59" s="55">
        <f t="shared" si="26"/>
        <v>0</v>
      </c>
      <c r="F59" s="55">
        <f t="shared" si="26"/>
        <v>0</v>
      </c>
      <c r="G59" s="55">
        <f t="shared" si="26"/>
        <v>0</v>
      </c>
      <c r="H59" s="55">
        <f t="shared" si="26"/>
        <v>0</v>
      </c>
      <c r="I59" s="55">
        <f t="shared" si="26"/>
        <v>0</v>
      </c>
      <c r="J59" s="55">
        <f t="shared" si="26"/>
        <v>0</v>
      </c>
      <c r="K59" s="55">
        <f t="shared" si="26"/>
        <v>0</v>
      </c>
      <c r="L59" s="55">
        <f t="shared" si="26"/>
        <v>0</v>
      </c>
      <c r="M59" s="55">
        <f t="shared" si="26"/>
        <v>0</v>
      </c>
      <c r="N59" s="55">
        <f t="shared" si="26"/>
        <v>0</v>
      </c>
      <c r="O59" s="55">
        <f t="shared" si="26"/>
        <v>0</v>
      </c>
      <c r="P59" s="55">
        <f t="shared" si="26"/>
        <v>0</v>
      </c>
      <c r="Q59" s="52"/>
      <c r="R59" s="52"/>
    </row>
    <row r="60" spans="1:18" ht="12.75">
      <c r="A60" s="61" t="s">
        <v>186</v>
      </c>
      <c r="B60" s="62"/>
      <c r="C60" s="62"/>
      <c r="D60" s="50">
        <f t="shared" si="3"/>
        <v>0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52"/>
      <c r="R60" s="52"/>
    </row>
    <row r="61" spans="1:18" ht="12.75">
      <c r="A61" s="48"/>
      <c r="B61" s="64">
        <f>B62</f>
        <v>197750.9</v>
      </c>
      <c r="C61" s="64">
        <v>197750.9</v>
      </c>
      <c r="D61" s="50">
        <f t="shared" si="3"/>
        <v>0</v>
      </c>
      <c r="E61" s="51">
        <v>1</v>
      </c>
      <c r="F61" s="51">
        <v>2</v>
      </c>
      <c r="G61" s="51">
        <v>3</v>
      </c>
      <c r="H61" s="51">
        <v>4</v>
      </c>
      <c r="I61" s="51">
        <v>5</v>
      </c>
      <c r="J61" s="51">
        <v>6</v>
      </c>
      <c r="K61" s="51">
        <v>7</v>
      </c>
      <c r="L61" s="51">
        <v>8</v>
      </c>
      <c r="M61" s="51">
        <v>9</v>
      </c>
      <c r="N61" s="51">
        <v>10</v>
      </c>
      <c r="O61" s="51">
        <v>11</v>
      </c>
      <c r="P61" s="51">
        <v>12</v>
      </c>
      <c r="Q61" s="52"/>
      <c r="R61" s="52"/>
    </row>
    <row r="62" spans="1:18" ht="12.75">
      <c r="A62" s="53" t="s">
        <v>138</v>
      </c>
      <c r="B62" s="65">
        <f>B63</f>
        <v>197750.9</v>
      </c>
      <c r="C62" s="65">
        <v>197750.9</v>
      </c>
      <c r="D62" s="50">
        <f t="shared" si="3"/>
        <v>0</v>
      </c>
      <c r="E62" s="55">
        <f aca="true" t="shared" si="27" ref="E62:P62">E63</f>
        <v>17100.4</v>
      </c>
      <c r="F62" s="55">
        <f t="shared" si="27"/>
        <v>20446.1</v>
      </c>
      <c r="G62" s="55">
        <f t="shared" si="27"/>
        <v>18466</v>
      </c>
      <c r="H62" s="55">
        <f t="shared" si="27"/>
        <v>18771.8</v>
      </c>
      <c r="I62" s="55">
        <f t="shared" si="27"/>
        <v>16897.2</v>
      </c>
      <c r="J62" s="55">
        <f t="shared" si="27"/>
        <v>14099.6</v>
      </c>
      <c r="K62" s="55">
        <f t="shared" si="27"/>
        <v>10790.9</v>
      </c>
      <c r="L62" s="55">
        <f t="shared" si="27"/>
        <v>12667.5</v>
      </c>
      <c r="M62" s="55">
        <f t="shared" si="27"/>
        <v>21724</v>
      </c>
      <c r="N62" s="55">
        <f t="shared" si="27"/>
        <v>13083.6</v>
      </c>
      <c r="O62" s="55">
        <f t="shared" si="27"/>
        <v>17489.7</v>
      </c>
      <c r="P62" s="55">
        <f t="shared" si="27"/>
        <v>16214.1</v>
      </c>
      <c r="Q62" s="52"/>
      <c r="R62" s="52"/>
    </row>
    <row r="63" spans="1:18" ht="12.75">
      <c r="A63" s="53" t="s">
        <v>139</v>
      </c>
      <c r="B63" s="65">
        <f>B64+B94</f>
        <v>197750.9</v>
      </c>
      <c r="C63" s="65">
        <v>197750.9</v>
      </c>
      <c r="D63" s="50">
        <f t="shared" si="3"/>
        <v>0</v>
      </c>
      <c r="E63" s="55">
        <f>+E64+E94</f>
        <v>17100.4</v>
      </c>
      <c r="F63" s="55">
        <f aca="true" t="shared" si="28" ref="F63:P63">+F64+F94</f>
        <v>20446.1</v>
      </c>
      <c r="G63" s="55">
        <f t="shared" si="28"/>
        <v>18466</v>
      </c>
      <c r="H63" s="55">
        <f t="shared" si="28"/>
        <v>18771.8</v>
      </c>
      <c r="I63" s="55">
        <f t="shared" si="28"/>
        <v>16897.2</v>
      </c>
      <c r="J63" s="55">
        <f t="shared" si="28"/>
        <v>14099.6</v>
      </c>
      <c r="K63" s="55">
        <f t="shared" si="28"/>
        <v>10790.9</v>
      </c>
      <c r="L63" s="55">
        <f t="shared" si="28"/>
        <v>12667.5</v>
      </c>
      <c r="M63" s="55">
        <f t="shared" si="28"/>
        <v>21724</v>
      </c>
      <c r="N63" s="55">
        <f t="shared" si="28"/>
        <v>13083.6</v>
      </c>
      <c r="O63" s="55">
        <f t="shared" si="28"/>
        <v>17489.7</v>
      </c>
      <c r="P63" s="55">
        <f t="shared" si="28"/>
        <v>16214.1</v>
      </c>
      <c r="Q63" s="52"/>
      <c r="R63" s="52"/>
    </row>
    <row r="64" spans="1:18" ht="12.75">
      <c r="A64" s="53" t="s">
        <v>140</v>
      </c>
      <c r="B64" s="65">
        <f>B65+B67+B74</f>
        <v>195976.69999999998</v>
      </c>
      <c r="C64" s="65">
        <v>195976.69999999998</v>
      </c>
      <c r="D64" s="50">
        <f t="shared" si="3"/>
        <v>0</v>
      </c>
      <c r="E64" s="55">
        <f>+E65+E67+E74</f>
        <v>17000.4</v>
      </c>
      <c r="F64" s="55">
        <f aca="true" t="shared" si="29" ref="F64:P64">+F65+F67+F74</f>
        <v>20346.1</v>
      </c>
      <c r="G64" s="55">
        <f t="shared" si="29"/>
        <v>18066</v>
      </c>
      <c r="H64" s="55">
        <f>+H65+H67+H74</f>
        <v>18771.8</v>
      </c>
      <c r="I64" s="55">
        <f t="shared" si="29"/>
        <v>16797.2</v>
      </c>
      <c r="J64" s="55">
        <f t="shared" si="29"/>
        <v>13999.6</v>
      </c>
      <c r="K64" s="55">
        <f t="shared" si="29"/>
        <v>10790.9</v>
      </c>
      <c r="L64" s="55">
        <f t="shared" si="29"/>
        <v>12667.5</v>
      </c>
      <c r="M64" s="55">
        <f t="shared" si="29"/>
        <v>21524</v>
      </c>
      <c r="N64" s="55">
        <f t="shared" si="29"/>
        <v>12783.6</v>
      </c>
      <c r="O64" s="55">
        <f t="shared" si="29"/>
        <v>17195.2</v>
      </c>
      <c r="P64" s="55">
        <f t="shared" si="29"/>
        <v>16034.4</v>
      </c>
      <c r="Q64" s="52"/>
      <c r="R64" s="52"/>
    </row>
    <row r="65" spans="1:18" ht="12.75">
      <c r="A65" s="53" t="s">
        <v>141</v>
      </c>
      <c r="B65" s="65">
        <f>B66</f>
        <v>95548.9</v>
      </c>
      <c r="C65" s="65">
        <v>95548.9</v>
      </c>
      <c r="D65" s="50">
        <f t="shared" si="3"/>
        <v>0</v>
      </c>
      <c r="E65" s="55">
        <f aca="true" t="shared" si="30" ref="E65:P65">E66</f>
        <v>7300</v>
      </c>
      <c r="F65" s="55">
        <f t="shared" si="30"/>
        <v>7300</v>
      </c>
      <c r="G65" s="55">
        <f t="shared" si="30"/>
        <v>7300</v>
      </c>
      <c r="H65" s="55">
        <f t="shared" si="30"/>
        <v>7300</v>
      </c>
      <c r="I65" s="55">
        <f t="shared" si="30"/>
        <v>8300</v>
      </c>
      <c r="J65" s="55">
        <f t="shared" si="30"/>
        <v>7300</v>
      </c>
      <c r="K65" s="55">
        <f t="shared" si="30"/>
        <v>8300</v>
      </c>
      <c r="L65" s="55">
        <f t="shared" si="30"/>
        <v>10300</v>
      </c>
      <c r="M65" s="55">
        <f t="shared" si="30"/>
        <v>8248.9</v>
      </c>
      <c r="N65" s="55">
        <f t="shared" si="30"/>
        <v>7300</v>
      </c>
      <c r="O65" s="55">
        <f t="shared" si="30"/>
        <v>7300</v>
      </c>
      <c r="P65" s="55">
        <f t="shared" si="30"/>
        <v>9300</v>
      </c>
      <c r="Q65" s="52"/>
      <c r="R65" s="52"/>
    </row>
    <row r="66" spans="1:18" ht="12.75">
      <c r="A66" s="53" t="s">
        <v>142</v>
      </c>
      <c r="B66" s="65">
        <v>95548.9</v>
      </c>
      <c r="C66" s="65">
        <v>95548.9</v>
      </c>
      <c r="D66" s="50">
        <f t="shared" si="3"/>
        <v>0</v>
      </c>
      <c r="E66" s="55">
        <v>7300</v>
      </c>
      <c r="F66" s="55">
        <v>7300</v>
      </c>
      <c r="G66" s="55">
        <v>7300</v>
      </c>
      <c r="H66" s="55">
        <v>7300</v>
      </c>
      <c r="I66" s="55">
        <v>8300</v>
      </c>
      <c r="J66" s="55">
        <v>7300</v>
      </c>
      <c r="K66" s="55">
        <v>8300</v>
      </c>
      <c r="L66" s="55">
        <v>10300</v>
      </c>
      <c r="M66" s="55">
        <v>8248.9</v>
      </c>
      <c r="N66" s="55">
        <v>7300</v>
      </c>
      <c r="O66" s="55">
        <v>7300</v>
      </c>
      <c r="P66" s="55">
        <v>9300</v>
      </c>
      <c r="Q66" s="52"/>
      <c r="R66" s="52"/>
    </row>
    <row r="67" spans="1:18" ht="12.75">
      <c r="A67" s="57" t="s">
        <v>200</v>
      </c>
      <c r="B67" s="65">
        <f>B68+B73</f>
        <v>10510.7</v>
      </c>
      <c r="C67" s="65">
        <v>10510.7</v>
      </c>
      <c r="D67" s="50">
        <f t="shared" si="3"/>
        <v>0</v>
      </c>
      <c r="E67" s="55">
        <f>E68+E73</f>
        <v>853</v>
      </c>
      <c r="F67" s="55">
        <f aca="true" t="shared" si="31" ref="F67:P67">F68+F73</f>
        <v>853</v>
      </c>
      <c r="G67" s="55">
        <f t="shared" si="31"/>
        <v>853</v>
      </c>
      <c r="H67" s="55">
        <f t="shared" si="31"/>
        <v>853</v>
      </c>
      <c r="I67" s="55">
        <f t="shared" si="31"/>
        <v>849</v>
      </c>
      <c r="J67" s="55">
        <f t="shared" si="31"/>
        <v>753</v>
      </c>
      <c r="K67" s="55">
        <f t="shared" si="31"/>
        <v>850</v>
      </c>
      <c r="L67" s="55">
        <f t="shared" si="31"/>
        <v>975</v>
      </c>
      <c r="M67" s="55">
        <f t="shared" si="31"/>
        <v>946.7</v>
      </c>
      <c r="N67" s="55">
        <f t="shared" si="31"/>
        <v>841</v>
      </c>
      <c r="O67" s="55">
        <f t="shared" si="31"/>
        <v>853</v>
      </c>
      <c r="P67" s="55">
        <f t="shared" si="31"/>
        <v>1031</v>
      </c>
      <c r="Q67" s="52"/>
      <c r="R67" s="52"/>
    </row>
    <row r="68" spans="1:18" ht="12.75">
      <c r="A68" s="53" t="s">
        <v>144</v>
      </c>
      <c r="B68" s="65">
        <f>B69+B70+B71+B72</f>
        <v>8600.7</v>
      </c>
      <c r="C68" s="65">
        <v>8600.7</v>
      </c>
      <c r="D68" s="50">
        <f t="shared" si="3"/>
        <v>0</v>
      </c>
      <c r="E68" s="55">
        <f aca="true" t="shared" si="32" ref="E68:P68">E69+E70+E71+E72</f>
        <v>668</v>
      </c>
      <c r="F68" s="55">
        <f t="shared" si="32"/>
        <v>668</v>
      </c>
      <c r="G68" s="55">
        <f t="shared" si="32"/>
        <v>668</v>
      </c>
      <c r="H68" s="55">
        <f t="shared" si="32"/>
        <v>668</v>
      </c>
      <c r="I68" s="55">
        <f t="shared" si="32"/>
        <v>743</v>
      </c>
      <c r="J68" s="55">
        <f t="shared" si="32"/>
        <v>647</v>
      </c>
      <c r="K68" s="55">
        <f t="shared" si="32"/>
        <v>744</v>
      </c>
      <c r="L68" s="55">
        <f t="shared" si="32"/>
        <v>869</v>
      </c>
      <c r="M68" s="55">
        <f t="shared" si="32"/>
        <v>755.7</v>
      </c>
      <c r="N68" s="55">
        <f t="shared" si="32"/>
        <v>656</v>
      </c>
      <c r="O68" s="55">
        <f t="shared" si="32"/>
        <v>668</v>
      </c>
      <c r="P68" s="55">
        <f t="shared" si="32"/>
        <v>846</v>
      </c>
      <c r="Q68" s="52"/>
      <c r="R68" s="52"/>
    </row>
    <row r="69" spans="1:18" ht="12.75">
      <c r="A69" s="53" t="s">
        <v>145</v>
      </c>
      <c r="B69" s="65">
        <f>6688+0.7</f>
        <v>6688.7</v>
      </c>
      <c r="C69" s="65">
        <v>6688.7</v>
      </c>
      <c r="D69" s="50">
        <f t="shared" si="3"/>
        <v>0</v>
      </c>
      <c r="E69" s="55">
        <v>500</v>
      </c>
      <c r="F69" s="55">
        <v>500</v>
      </c>
      <c r="G69" s="55">
        <v>500</v>
      </c>
      <c r="H69" s="55">
        <v>500</v>
      </c>
      <c r="I69" s="55">
        <v>596</v>
      </c>
      <c r="J69" s="55">
        <v>500</v>
      </c>
      <c r="K69" s="55">
        <v>596</v>
      </c>
      <c r="L69" s="55">
        <v>721</v>
      </c>
      <c r="M69" s="55">
        <f>598+0.7</f>
        <v>598.7</v>
      </c>
      <c r="N69" s="55">
        <v>500</v>
      </c>
      <c r="O69" s="55">
        <v>500</v>
      </c>
      <c r="P69" s="55">
        <f>677</f>
        <v>677</v>
      </c>
      <c r="Q69" s="52"/>
      <c r="R69" s="52"/>
    </row>
    <row r="70" spans="1:18" ht="12.75">
      <c r="A70" s="53" t="s">
        <v>146</v>
      </c>
      <c r="B70" s="65">
        <v>778</v>
      </c>
      <c r="C70" s="65">
        <v>778</v>
      </c>
      <c r="D70" s="50">
        <f t="shared" si="3"/>
        <v>0</v>
      </c>
      <c r="E70" s="55">
        <v>70</v>
      </c>
      <c r="F70" s="55">
        <v>70</v>
      </c>
      <c r="G70" s="55">
        <v>70</v>
      </c>
      <c r="H70" s="55">
        <v>70</v>
      </c>
      <c r="I70" s="55">
        <v>60</v>
      </c>
      <c r="J70" s="55">
        <v>60</v>
      </c>
      <c r="K70" s="55">
        <v>60</v>
      </c>
      <c r="L70" s="55">
        <v>60</v>
      </c>
      <c r="M70" s="55">
        <v>60</v>
      </c>
      <c r="N70" s="55">
        <v>58</v>
      </c>
      <c r="O70" s="55">
        <v>70</v>
      </c>
      <c r="P70" s="55">
        <v>70</v>
      </c>
      <c r="Q70" s="52"/>
      <c r="R70" s="52"/>
    </row>
    <row r="71" spans="1:18" ht="12.75">
      <c r="A71" s="53" t="s">
        <v>147</v>
      </c>
      <c r="B71" s="65">
        <v>956</v>
      </c>
      <c r="C71" s="65">
        <v>956</v>
      </c>
      <c r="D71" s="50">
        <f t="shared" si="3"/>
        <v>0</v>
      </c>
      <c r="E71" s="55">
        <v>83</v>
      </c>
      <c r="F71" s="55">
        <v>83</v>
      </c>
      <c r="G71" s="55">
        <v>83</v>
      </c>
      <c r="H71" s="55">
        <v>83</v>
      </c>
      <c r="I71" s="55">
        <v>73</v>
      </c>
      <c r="J71" s="55">
        <v>73</v>
      </c>
      <c r="K71" s="55">
        <v>73</v>
      </c>
      <c r="L71" s="55">
        <v>73</v>
      </c>
      <c r="M71" s="55">
        <v>82</v>
      </c>
      <c r="N71" s="55">
        <v>83</v>
      </c>
      <c r="O71" s="55">
        <v>83</v>
      </c>
      <c r="P71" s="55">
        <v>84</v>
      </c>
      <c r="Q71" s="52"/>
      <c r="R71" s="52"/>
    </row>
    <row r="72" spans="1:18" ht="12.75">
      <c r="A72" s="53" t="s">
        <v>148</v>
      </c>
      <c r="B72" s="65">
        <v>178</v>
      </c>
      <c r="C72" s="65">
        <v>178</v>
      </c>
      <c r="D72" s="50">
        <f aca="true" t="shared" si="33" ref="D72:D135">+C72-B72</f>
        <v>0</v>
      </c>
      <c r="E72" s="55">
        <v>15</v>
      </c>
      <c r="F72" s="55">
        <v>15</v>
      </c>
      <c r="G72" s="55">
        <v>15</v>
      </c>
      <c r="H72" s="55">
        <v>15</v>
      </c>
      <c r="I72" s="55">
        <v>14</v>
      </c>
      <c r="J72" s="55">
        <v>14</v>
      </c>
      <c r="K72" s="55">
        <v>15</v>
      </c>
      <c r="L72" s="55">
        <v>15</v>
      </c>
      <c r="M72" s="55">
        <v>15</v>
      </c>
      <c r="N72" s="55">
        <v>15</v>
      </c>
      <c r="O72" s="55">
        <v>15</v>
      </c>
      <c r="P72" s="55">
        <v>15</v>
      </c>
      <c r="Q72" s="52"/>
      <c r="R72" s="52"/>
    </row>
    <row r="73" spans="1:18" ht="12.75">
      <c r="A73" s="53" t="s">
        <v>149</v>
      </c>
      <c r="B73" s="65">
        <v>1910</v>
      </c>
      <c r="C73" s="65">
        <v>1910</v>
      </c>
      <c r="D73" s="50">
        <f t="shared" si="33"/>
        <v>0</v>
      </c>
      <c r="E73" s="55">
        <v>185</v>
      </c>
      <c r="F73" s="55">
        <v>185</v>
      </c>
      <c r="G73" s="55">
        <v>185</v>
      </c>
      <c r="H73" s="55">
        <v>185</v>
      </c>
      <c r="I73" s="55">
        <v>106</v>
      </c>
      <c r="J73" s="55">
        <v>106</v>
      </c>
      <c r="K73" s="55">
        <v>106</v>
      </c>
      <c r="L73" s="55">
        <v>106</v>
      </c>
      <c r="M73" s="55">
        <v>191</v>
      </c>
      <c r="N73" s="55">
        <v>185</v>
      </c>
      <c r="O73" s="55">
        <v>185</v>
      </c>
      <c r="P73" s="55">
        <v>185</v>
      </c>
      <c r="Q73" s="52"/>
      <c r="R73" s="52"/>
    </row>
    <row r="74" spans="1:18" ht="12.75">
      <c r="A74" s="53" t="s">
        <v>150</v>
      </c>
      <c r="B74" s="65">
        <f>B75+B76+B77+B78+B79+B80+B81+B82+B83+B85+B86+B87+B88+B89+B93</f>
        <v>89917.09999999999</v>
      </c>
      <c r="C74" s="65">
        <v>89917.09999999999</v>
      </c>
      <c r="D74" s="50">
        <f t="shared" si="33"/>
        <v>0</v>
      </c>
      <c r="E74" s="55">
        <f>+E75+E76+E77+E78+E79+E81+E82+E86+E87+E88+E89+E93</f>
        <v>8847.4</v>
      </c>
      <c r="F74" s="55">
        <f aca="true" t="shared" si="34" ref="F74:P74">+F75+F76+F77+F78+F79+F81+F82+F86+F87+F88+F89+F93</f>
        <v>12193.1</v>
      </c>
      <c r="G74" s="55">
        <f>+G75+G76+G77+G78+G79+G81+G82+G86+G87+G88+G89+G93+G83</f>
        <v>9913</v>
      </c>
      <c r="H74" s="55">
        <f>+H75+H76+H77+H78+H79+H81+H82+H86+H87+H88+H89+H93+H83</f>
        <v>10618.8</v>
      </c>
      <c r="I74" s="55">
        <f>+I75+I76+I77+I78+I79+I81+I82+I86+I87+I88+I89+I93+I83</f>
        <v>7648.2</v>
      </c>
      <c r="J74" s="55">
        <f t="shared" si="34"/>
        <v>5946.6</v>
      </c>
      <c r="K74" s="55">
        <f t="shared" si="34"/>
        <v>1640.9</v>
      </c>
      <c r="L74" s="55">
        <f t="shared" si="34"/>
        <v>1392.5</v>
      </c>
      <c r="M74" s="55">
        <f t="shared" si="34"/>
        <v>12328.4</v>
      </c>
      <c r="N74" s="55">
        <f t="shared" si="34"/>
        <v>4642.6</v>
      </c>
      <c r="O74" s="55">
        <f t="shared" si="34"/>
        <v>9042.2</v>
      </c>
      <c r="P74" s="55">
        <f t="shared" si="34"/>
        <v>5703.4</v>
      </c>
      <c r="Q74" s="52"/>
      <c r="R74" s="52"/>
    </row>
    <row r="75" spans="1:18" ht="12.75">
      <c r="A75" s="53" t="s">
        <v>151</v>
      </c>
      <c r="B75" s="65">
        <f>+E75+F75+G75+H75+I75+J75+K75+L75+M75+N75+O75+P75</f>
        <v>1238.4999999999998</v>
      </c>
      <c r="C75" s="65">
        <v>1238.4999999999998</v>
      </c>
      <c r="D75" s="50">
        <f t="shared" si="33"/>
        <v>0</v>
      </c>
      <c r="E75" s="55">
        <v>100</v>
      </c>
      <c r="F75" s="55">
        <v>100</v>
      </c>
      <c r="G75" s="55">
        <v>100</v>
      </c>
      <c r="H75" s="55">
        <v>100</v>
      </c>
      <c r="I75" s="55">
        <v>100</v>
      </c>
      <c r="J75" s="55">
        <v>100</v>
      </c>
      <c r="K75" s="55">
        <v>90.9</v>
      </c>
      <c r="L75" s="55">
        <v>73.8</v>
      </c>
      <c r="M75" s="55">
        <v>100</v>
      </c>
      <c r="N75" s="55">
        <v>100</v>
      </c>
      <c r="O75" s="55">
        <v>100</v>
      </c>
      <c r="P75" s="55">
        <v>173.8</v>
      </c>
      <c r="Q75" s="52"/>
      <c r="R75" s="52"/>
    </row>
    <row r="76" spans="1:18" ht="12.75">
      <c r="A76" s="53" t="s">
        <v>152</v>
      </c>
      <c r="B76" s="65">
        <f aca="true" t="shared" si="35" ref="B76:B100">+E76+F76+G76+H76+I76+J76+K76+L76+M76+N76+O76+P76</f>
        <v>0</v>
      </c>
      <c r="C76" s="65">
        <v>0</v>
      </c>
      <c r="D76" s="50">
        <f t="shared" si="33"/>
        <v>0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2"/>
      <c r="R76" s="52"/>
    </row>
    <row r="77" spans="1:18" ht="12.75">
      <c r="A77" s="53" t="s">
        <v>153</v>
      </c>
      <c r="B77" s="65">
        <f t="shared" si="35"/>
        <v>0</v>
      </c>
      <c r="C77" s="65">
        <v>0</v>
      </c>
      <c r="D77" s="50">
        <f t="shared" si="33"/>
        <v>0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2"/>
      <c r="R77" s="52"/>
    </row>
    <row r="78" spans="1:18" ht="12.75">
      <c r="A78" s="53" t="s">
        <v>154</v>
      </c>
      <c r="B78" s="65">
        <f t="shared" si="35"/>
        <v>7222.5</v>
      </c>
      <c r="C78" s="65">
        <v>7222.5</v>
      </c>
      <c r="D78" s="50">
        <f t="shared" si="33"/>
        <v>0</v>
      </c>
      <c r="E78" s="55">
        <v>700</v>
      </c>
      <c r="F78" s="55">
        <v>700</v>
      </c>
      <c r="G78" s="55">
        <v>700</v>
      </c>
      <c r="H78" s="55">
        <v>700</v>
      </c>
      <c r="I78" s="55">
        <v>450</v>
      </c>
      <c r="J78" s="55">
        <v>450</v>
      </c>
      <c r="K78" s="55">
        <v>450</v>
      </c>
      <c r="L78" s="55">
        <v>450</v>
      </c>
      <c r="M78" s="55">
        <v>450</v>
      </c>
      <c r="N78" s="55">
        <v>772.5</v>
      </c>
      <c r="O78" s="55">
        <v>700</v>
      </c>
      <c r="P78" s="55">
        <v>700</v>
      </c>
      <c r="Q78" s="52"/>
      <c r="R78" s="52"/>
    </row>
    <row r="79" spans="1:18" ht="12.75">
      <c r="A79" s="53" t="s">
        <v>155</v>
      </c>
      <c r="B79" s="65">
        <f t="shared" si="35"/>
        <v>2502.3</v>
      </c>
      <c r="C79" s="65">
        <v>2502.3</v>
      </c>
      <c r="D79" s="50">
        <f t="shared" si="33"/>
        <v>0</v>
      </c>
      <c r="E79" s="55">
        <v>300</v>
      </c>
      <c r="F79" s="55">
        <v>300</v>
      </c>
      <c r="G79" s="55">
        <v>300</v>
      </c>
      <c r="H79" s="55">
        <v>300</v>
      </c>
      <c r="I79" s="55">
        <v>100</v>
      </c>
      <c r="J79" s="55">
        <v>100</v>
      </c>
      <c r="K79" s="55">
        <v>100</v>
      </c>
      <c r="L79" s="55">
        <v>100</v>
      </c>
      <c r="M79" s="55">
        <v>100</v>
      </c>
      <c r="N79" s="55">
        <v>300</v>
      </c>
      <c r="O79" s="55">
        <v>300</v>
      </c>
      <c r="P79" s="55">
        <v>202.3</v>
      </c>
      <c r="Q79" s="52"/>
      <c r="R79" s="52"/>
    </row>
    <row r="80" spans="1:18" ht="12.75">
      <c r="A80" s="53" t="s">
        <v>156</v>
      </c>
      <c r="B80" s="65">
        <f t="shared" si="35"/>
        <v>0</v>
      </c>
      <c r="C80" s="65">
        <v>0</v>
      </c>
      <c r="D80" s="50">
        <f t="shared" si="33"/>
        <v>0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2"/>
      <c r="R80" s="52"/>
    </row>
    <row r="81" spans="1:18" ht="12.75">
      <c r="A81" s="53" t="s">
        <v>157</v>
      </c>
      <c r="B81" s="65">
        <f t="shared" si="35"/>
        <v>837.2</v>
      </c>
      <c r="C81" s="65">
        <v>837.2</v>
      </c>
      <c r="D81" s="50">
        <f t="shared" si="33"/>
        <v>0</v>
      </c>
      <c r="E81" s="55"/>
      <c r="F81" s="55"/>
      <c r="G81" s="55">
        <v>200</v>
      </c>
      <c r="H81" s="55"/>
      <c r="I81" s="55"/>
      <c r="J81" s="55">
        <v>200</v>
      </c>
      <c r="K81" s="55"/>
      <c r="L81" s="55"/>
      <c r="M81" s="55">
        <v>200</v>
      </c>
      <c r="N81" s="55"/>
      <c r="O81" s="55"/>
      <c r="P81" s="55">
        <v>237.2</v>
      </c>
      <c r="Q81" s="52"/>
      <c r="R81" s="52"/>
    </row>
    <row r="82" spans="1:18" ht="12.75">
      <c r="A82" s="53" t="s">
        <v>158</v>
      </c>
      <c r="B82" s="65">
        <f t="shared" si="35"/>
        <v>181</v>
      </c>
      <c r="C82" s="65">
        <v>181</v>
      </c>
      <c r="D82" s="50">
        <f t="shared" si="33"/>
        <v>0</v>
      </c>
      <c r="E82" s="55"/>
      <c r="F82" s="55"/>
      <c r="G82" s="55">
        <v>90</v>
      </c>
      <c r="H82" s="55"/>
      <c r="I82" s="55"/>
      <c r="J82" s="55"/>
      <c r="K82" s="55"/>
      <c r="L82" s="55"/>
      <c r="M82" s="55"/>
      <c r="N82" s="55"/>
      <c r="O82" s="55"/>
      <c r="P82" s="55">
        <v>91</v>
      </c>
      <c r="Q82" s="52"/>
      <c r="R82" s="52"/>
    </row>
    <row r="83" spans="1:18" ht="12.75">
      <c r="A83" s="53" t="s">
        <v>159</v>
      </c>
      <c r="B83" s="65">
        <f t="shared" si="35"/>
        <v>977.5</v>
      </c>
      <c r="C83" s="65">
        <v>977.5</v>
      </c>
      <c r="D83" s="50">
        <f t="shared" si="33"/>
        <v>0</v>
      </c>
      <c r="E83" s="55"/>
      <c r="F83" s="55"/>
      <c r="G83" s="55">
        <v>977.5</v>
      </c>
      <c r="H83" s="71"/>
      <c r="I83" s="55"/>
      <c r="J83" s="55"/>
      <c r="K83" s="55"/>
      <c r="L83" s="55"/>
      <c r="M83" s="55"/>
      <c r="N83" s="55"/>
      <c r="O83" s="55"/>
      <c r="P83" s="55"/>
      <c r="Q83" s="52"/>
      <c r="R83" s="52"/>
    </row>
    <row r="84" spans="1:18" ht="12.75">
      <c r="A84" s="53" t="s">
        <v>160</v>
      </c>
      <c r="B84" s="65">
        <f t="shared" si="35"/>
        <v>0</v>
      </c>
      <c r="C84" s="65">
        <v>0</v>
      </c>
      <c r="D84" s="50">
        <f t="shared" si="33"/>
        <v>0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2"/>
      <c r="R84" s="52"/>
    </row>
    <row r="85" spans="1:18" ht="12.75">
      <c r="A85" s="53" t="s">
        <v>161</v>
      </c>
      <c r="B85" s="65">
        <f t="shared" si="35"/>
        <v>0</v>
      </c>
      <c r="C85" s="65">
        <v>0</v>
      </c>
      <c r="D85" s="50">
        <f t="shared" si="33"/>
        <v>0</v>
      </c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2"/>
      <c r="R85" s="52"/>
    </row>
    <row r="86" spans="1:18" ht="12.75">
      <c r="A86" s="53" t="s">
        <v>162</v>
      </c>
      <c r="B86" s="65">
        <f t="shared" si="35"/>
        <v>1906.1</v>
      </c>
      <c r="C86" s="65">
        <v>1906.1</v>
      </c>
      <c r="D86" s="50">
        <f t="shared" si="33"/>
        <v>0</v>
      </c>
      <c r="E86" s="55">
        <v>600</v>
      </c>
      <c r="F86" s="55"/>
      <c r="G86" s="55">
        <v>600</v>
      </c>
      <c r="H86" s="55"/>
      <c r="I86" s="55"/>
      <c r="J86" s="55"/>
      <c r="K86" s="55"/>
      <c r="L86" s="55"/>
      <c r="M86" s="55">
        <v>706.1</v>
      </c>
      <c r="N86" s="55"/>
      <c r="O86" s="55"/>
      <c r="P86" s="55"/>
      <c r="Q86" s="52"/>
      <c r="R86" s="52"/>
    </row>
    <row r="87" spans="1:18" ht="12.75">
      <c r="A87" s="66" t="s">
        <v>163</v>
      </c>
      <c r="B87" s="65">
        <f t="shared" si="35"/>
        <v>70449.99999999999</v>
      </c>
      <c r="C87" s="65">
        <v>70449.99999999999</v>
      </c>
      <c r="D87" s="50">
        <f t="shared" si="33"/>
        <v>0</v>
      </c>
      <c r="E87" s="67">
        <v>6847.4</v>
      </c>
      <c r="F87" s="67">
        <v>10293.1</v>
      </c>
      <c r="G87" s="67">
        <v>6390.7</v>
      </c>
      <c r="H87" s="67">
        <v>9418.8</v>
      </c>
      <c r="I87" s="67">
        <f>6770.7</f>
        <v>6770.7</v>
      </c>
      <c r="J87" s="67">
        <v>5096.6</v>
      </c>
      <c r="K87" s="67"/>
      <c r="L87" s="67">
        <v>768.7</v>
      </c>
      <c r="M87" s="67">
        <f>9723+295</f>
        <v>10018</v>
      </c>
      <c r="N87" s="67">
        <v>3370.1</v>
      </c>
      <c r="O87" s="67">
        <f>8042.2-250</f>
        <v>7792.2</v>
      </c>
      <c r="P87" s="67">
        <f>3728.7-44.6-0.4</f>
        <v>3683.7</v>
      </c>
      <c r="Q87" s="68"/>
      <c r="R87" s="68"/>
    </row>
    <row r="88" spans="1:18" ht="12.75">
      <c r="A88" s="66" t="s">
        <v>164</v>
      </c>
      <c r="B88" s="65">
        <f t="shared" si="35"/>
        <v>2204.3</v>
      </c>
      <c r="C88" s="65">
        <v>2204.3</v>
      </c>
      <c r="D88" s="50">
        <f t="shared" si="33"/>
        <v>0</v>
      </c>
      <c r="E88" s="67"/>
      <c r="F88" s="67">
        <f>1000-500</f>
        <v>500</v>
      </c>
      <c r="G88" s="67">
        <f>1000-977.5</f>
        <v>22.5</v>
      </c>
      <c r="H88" s="67"/>
      <c r="I88" s="67">
        <f>227.5</f>
        <v>227.5</v>
      </c>
      <c r="J88" s="67"/>
      <c r="K88" s="67">
        <f>1000</f>
        <v>1000</v>
      </c>
      <c r="L88" s="67"/>
      <c r="M88" s="67">
        <f>455-0.7</f>
        <v>454.3</v>
      </c>
      <c r="N88" s="67"/>
      <c r="O88" s="67"/>
      <c r="P88" s="67"/>
      <c r="Q88" s="68"/>
      <c r="R88" s="68"/>
    </row>
    <row r="89" spans="1:18" ht="33.75">
      <c r="A89" s="57" t="s">
        <v>165</v>
      </c>
      <c r="B89" s="65">
        <f t="shared" si="35"/>
        <v>1713.5</v>
      </c>
      <c r="C89" s="65">
        <v>1713.5</v>
      </c>
      <c r="D89" s="50">
        <f t="shared" si="33"/>
        <v>0</v>
      </c>
      <c r="E89" s="55">
        <f aca="true" t="shared" si="36" ref="E89:P89">E90+E91+E92</f>
        <v>300</v>
      </c>
      <c r="F89" s="55">
        <f t="shared" si="36"/>
        <v>300</v>
      </c>
      <c r="G89" s="55">
        <f t="shared" si="36"/>
        <v>332.3</v>
      </c>
      <c r="H89" s="55">
        <f t="shared" si="36"/>
        <v>100</v>
      </c>
      <c r="I89" s="55">
        <f t="shared" si="36"/>
        <v>0</v>
      </c>
      <c r="J89" s="55">
        <f t="shared" si="36"/>
        <v>0</v>
      </c>
      <c r="K89" s="55">
        <f t="shared" si="36"/>
        <v>0</v>
      </c>
      <c r="L89" s="55">
        <f t="shared" si="36"/>
        <v>0</v>
      </c>
      <c r="M89" s="55">
        <f t="shared" si="36"/>
        <v>100</v>
      </c>
      <c r="N89" s="55">
        <f t="shared" si="36"/>
        <v>100</v>
      </c>
      <c r="O89" s="55">
        <f t="shared" si="36"/>
        <v>150</v>
      </c>
      <c r="P89" s="55">
        <f t="shared" si="36"/>
        <v>331.2</v>
      </c>
      <c r="Q89" s="52"/>
      <c r="R89" s="52"/>
    </row>
    <row r="90" spans="1:18" ht="33.75">
      <c r="A90" s="57" t="s">
        <v>166</v>
      </c>
      <c r="B90" s="65">
        <f t="shared" si="35"/>
        <v>332.3</v>
      </c>
      <c r="C90" s="65">
        <v>332.3</v>
      </c>
      <c r="D90" s="50">
        <f t="shared" si="33"/>
        <v>0</v>
      </c>
      <c r="E90" s="55">
        <v>100</v>
      </c>
      <c r="F90" s="55">
        <v>100</v>
      </c>
      <c r="G90" s="55">
        <v>132.3</v>
      </c>
      <c r="H90" s="55"/>
      <c r="I90" s="55"/>
      <c r="J90" s="55"/>
      <c r="K90" s="55"/>
      <c r="L90" s="55"/>
      <c r="M90" s="55"/>
      <c r="N90" s="55"/>
      <c r="O90" s="55"/>
      <c r="P90" s="55"/>
      <c r="Q90" s="52"/>
      <c r="R90" s="52"/>
    </row>
    <row r="91" spans="1:18" ht="22.5">
      <c r="A91" s="57" t="s">
        <v>167</v>
      </c>
      <c r="B91" s="65">
        <f t="shared" si="35"/>
        <v>892.5</v>
      </c>
      <c r="C91" s="65">
        <v>892.5</v>
      </c>
      <c r="D91" s="50">
        <f t="shared" si="33"/>
        <v>0</v>
      </c>
      <c r="E91" s="55">
        <v>100</v>
      </c>
      <c r="F91" s="55">
        <v>100</v>
      </c>
      <c r="G91" s="55">
        <v>100</v>
      </c>
      <c r="H91" s="55">
        <v>100</v>
      </c>
      <c r="I91" s="55"/>
      <c r="J91" s="55"/>
      <c r="K91" s="55"/>
      <c r="L91" s="55"/>
      <c r="M91" s="55">
        <v>100</v>
      </c>
      <c r="N91" s="55">
        <v>100</v>
      </c>
      <c r="O91" s="55">
        <v>150</v>
      </c>
      <c r="P91" s="55">
        <v>142.5</v>
      </c>
      <c r="Q91" s="52"/>
      <c r="R91" s="52"/>
    </row>
    <row r="92" spans="1:18" ht="33.75">
      <c r="A92" s="57" t="s">
        <v>168</v>
      </c>
      <c r="B92" s="65">
        <f t="shared" si="35"/>
        <v>488.7</v>
      </c>
      <c r="C92" s="65">
        <v>488.7</v>
      </c>
      <c r="D92" s="50">
        <f t="shared" si="33"/>
        <v>0</v>
      </c>
      <c r="E92" s="55">
        <v>100</v>
      </c>
      <c r="F92" s="55">
        <v>100</v>
      </c>
      <c r="G92" s="55">
        <v>100</v>
      </c>
      <c r="H92" s="55"/>
      <c r="I92" s="55"/>
      <c r="J92" s="55"/>
      <c r="K92" s="55"/>
      <c r="L92" s="55"/>
      <c r="M92" s="55"/>
      <c r="N92" s="55"/>
      <c r="O92" s="55"/>
      <c r="P92" s="55">
        <v>188.7</v>
      </c>
      <c r="Q92" s="52"/>
      <c r="R92" s="52"/>
    </row>
    <row r="93" spans="1:18" ht="12.75">
      <c r="A93" s="53" t="s">
        <v>169</v>
      </c>
      <c r="B93" s="65">
        <f t="shared" si="35"/>
        <v>684.2</v>
      </c>
      <c r="C93" s="65">
        <v>684.2</v>
      </c>
      <c r="D93" s="50">
        <f t="shared" si="33"/>
        <v>0</v>
      </c>
      <c r="E93" s="55"/>
      <c r="F93" s="55"/>
      <c r="G93" s="55">
        <v>200</v>
      </c>
      <c r="H93" s="55"/>
      <c r="I93" s="55"/>
      <c r="J93" s="55"/>
      <c r="K93" s="55"/>
      <c r="L93" s="55"/>
      <c r="M93" s="55">
        <v>200</v>
      </c>
      <c r="N93" s="55"/>
      <c r="O93" s="55"/>
      <c r="P93" s="55">
        <v>284.2</v>
      </c>
      <c r="Q93" s="52"/>
      <c r="R93" s="52"/>
    </row>
    <row r="94" spans="1:18" ht="12.75">
      <c r="A94" s="53" t="s">
        <v>170</v>
      </c>
      <c r="B94" s="65">
        <f t="shared" si="35"/>
        <v>1774.2</v>
      </c>
      <c r="C94" s="65">
        <v>1774.2</v>
      </c>
      <c r="D94" s="50">
        <f t="shared" si="33"/>
        <v>0</v>
      </c>
      <c r="E94" s="55">
        <f aca="true" t="shared" si="37" ref="E94:P94">E95+E98</f>
        <v>100</v>
      </c>
      <c r="F94" s="55">
        <f t="shared" si="37"/>
        <v>100</v>
      </c>
      <c r="G94" s="55">
        <f t="shared" si="37"/>
        <v>400</v>
      </c>
      <c r="H94" s="55">
        <f t="shared" si="37"/>
        <v>0</v>
      </c>
      <c r="I94" s="55">
        <f t="shared" si="37"/>
        <v>100</v>
      </c>
      <c r="J94" s="55">
        <f t="shared" si="37"/>
        <v>100</v>
      </c>
      <c r="K94" s="55">
        <f t="shared" si="37"/>
        <v>0</v>
      </c>
      <c r="L94" s="55">
        <f t="shared" si="37"/>
        <v>0</v>
      </c>
      <c r="M94" s="55">
        <f t="shared" si="37"/>
        <v>200</v>
      </c>
      <c r="N94" s="55">
        <f t="shared" si="37"/>
        <v>300</v>
      </c>
      <c r="O94" s="55">
        <f t="shared" si="37"/>
        <v>294.5</v>
      </c>
      <c r="P94" s="55">
        <f t="shared" si="37"/>
        <v>179.7</v>
      </c>
      <c r="Q94" s="52"/>
      <c r="R94" s="52"/>
    </row>
    <row r="95" spans="1:18" ht="12.75">
      <c r="A95" s="53" t="s">
        <v>171</v>
      </c>
      <c r="B95" s="65">
        <f t="shared" si="35"/>
        <v>601.3</v>
      </c>
      <c r="C95" s="65">
        <v>601.3</v>
      </c>
      <c r="D95" s="50">
        <f t="shared" si="33"/>
        <v>0</v>
      </c>
      <c r="E95" s="55">
        <f aca="true" t="shared" si="38" ref="E95:P96">E96</f>
        <v>100</v>
      </c>
      <c r="F95" s="55">
        <f t="shared" si="38"/>
        <v>100</v>
      </c>
      <c r="G95" s="55">
        <f t="shared" si="38"/>
        <v>100</v>
      </c>
      <c r="H95" s="55">
        <f t="shared" si="38"/>
        <v>0</v>
      </c>
      <c r="I95" s="55">
        <f t="shared" si="38"/>
        <v>0</v>
      </c>
      <c r="J95" s="55">
        <f t="shared" si="38"/>
        <v>0</v>
      </c>
      <c r="K95" s="55">
        <f t="shared" si="38"/>
        <v>0</v>
      </c>
      <c r="L95" s="55">
        <f t="shared" si="38"/>
        <v>0</v>
      </c>
      <c r="M95" s="55">
        <f t="shared" si="38"/>
        <v>100</v>
      </c>
      <c r="N95" s="55">
        <f t="shared" si="38"/>
        <v>100</v>
      </c>
      <c r="O95" s="55">
        <f t="shared" si="38"/>
        <v>101.3</v>
      </c>
      <c r="P95" s="55">
        <f t="shared" si="38"/>
        <v>0</v>
      </c>
      <c r="Q95" s="52"/>
      <c r="R95" s="52"/>
    </row>
    <row r="96" spans="1:18" ht="22.5">
      <c r="A96" s="57" t="s">
        <v>172</v>
      </c>
      <c r="B96" s="65">
        <f t="shared" si="35"/>
        <v>601.3</v>
      </c>
      <c r="C96" s="65">
        <v>601.3</v>
      </c>
      <c r="D96" s="50">
        <f t="shared" si="33"/>
        <v>0</v>
      </c>
      <c r="E96" s="55">
        <f t="shared" si="38"/>
        <v>100</v>
      </c>
      <c r="F96" s="55">
        <f t="shared" si="38"/>
        <v>100</v>
      </c>
      <c r="G96" s="55">
        <f t="shared" si="38"/>
        <v>100</v>
      </c>
      <c r="H96" s="55">
        <f t="shared" si="38"/>
        <v>0</v>
      </c>
      <c r="I96" s="55">
        <f t="shared" si="38"/>
        <v>0</v>
      </c>
      <c r="J96" s="55">
        <f t="shared" si="38"/>
        <v>0</v>
      </c>
      <c r="K96" s="55">
        <f t="shared" si="38"/>
        <v>0</v>
      </c>
      <c r="L96" s="55">
        <f t="shared" si="38"/>
        <v>0</v>
      </c>
      <c r="M96" s="55">
        <f t="shared" si="38"/>
        <v>100</v>
      </c>
      <c r="N96" s="55">
        <f t="shared" si="38"/>
        <v>100</v>
      </c>
      <c r="O96" s="55">
        <f t="shared" si="38"/>
        <v>101.3</v>
      </c>
      <c r="P96" s="55">
        <f t="shared" si="38"/>
        <v>0</v>
      </c>
      <c r="Q96" s="52"/>
      <c r="R96" s="52"/>
    </row>
    <row r="97" spans="1:18" ht="12.75">
      <c r="A97" s="53" t="s">
        <v>173</v>
      </c>
      <c r="B97" s="65">
        <f t="shared" si="35"/>
        <v>601.3</v>
      </c>
      <c r="C97" s="65">
        <v>601.3</v>
      </c>
      <c r="D97" s="50">
        <f t="shared" si="33"/>
        <v>0</v>
      </c>
      <c r="E97" s="55">
        <v>100</v>
      </c>
      <c r="F97" s="55">
        <v>100</v>
      </c>
      <c r="G97" s="55">
        <v>100</v>
      </c>
      <c r="H97" s="55"/>
      <c r="I97" s="55"/>
      <c r="J97" s="55"/>
      <c r="K97" s="55"/>
      <c r="L97" s="55"/>
      <c r="M97" s="55">
        <v>100</v>
      </c>
      <c r="N97" s="55">
        <v>100</v>
      </c>
      <c r="O97" s="55">
        <v>101.3</v>
      </c>
      <c r="P97" s="55"/>
      <c r="Q97" s="52"/>
      <c r="R97" s="52"/>
    </row>
    <row r="98" spans="1:18" ht="12.75">
      <c r="A98" s="53" t="s">
        <v>174</v>
      </c>
      <c r="B98" s="65">
        <f t="shared" si="35"/>
        <v>1172.9</v>
      </c>
      <c r="C98" s="65">
        <v>1172.9</v>
      </c>
      <c r="D98" s="50">
        <f t="shared" si="33"/>
        <v>0</v>
      </c>
      <c r="E98" s="55">
        <f aca="true" t="shared" si="39" ref="E98:P98">E99+E100</f>
        <v>0</v>
      </c>
      <c r="F98" s="55">
        <f t="shared" si="39"/>
        <v>0</v>
      </c>
      <c r="G98" s="55">
        <f t="shared" si="39"/>
        <v>300</v>
      </c>
      <c r="H98" s="55">
        <f t="shared" si="39"/>
        <v>0</v>
      </c>
      <c r="I98" s="55">
        <f t="shared" si="39"/>
        <v>100</v>
      </c>
      <c r="J98" s="55">
        <f t="shared" si="39"/>
        <v>100</v>
      </c>
      <c r="K98" s="55">
        <f t="shared" si="39"/>
        <v>0</v>
      </c>
      <c r="L98" s="55">
        <f t="shared" si="39"/>
        <v>0</v>
      </c>
      <c r="M98" s="55">
        <f t="shared" si="39"/>
        <v>100</v>
      </c>
      <c r="N98" s="55">
        <f t="shared" si="39"/>
        <v>200</v>
      </c>
      <c r="O98" s="55">
        <f t="shared" si="39"/>
        <v>193.2</v>
      </c>
      <c r="P98" s="55">
        <f t="shared" si="39"/>
        <v>179.7</v>
      </c>
      <c r="Q98" s="52"/>
      <c r="R98" s="52"/>
    </row>
    <row r="99" spans="1:18" ht="12.75">
      <c r="A99" s="53" t="s">
        <v>175</v>
      </c>
      <c r="B99" s="65">
        <f t="shared" si="35"/>
        <v>879.7</v>
      </c>
      <c r="C99" s="65">
        <v>879.7</v>
      </c>
      <c r="D99" s="50">
        <f t="shared" si="33"/>
        <v>0</v>
      </c>
      <c r="E99" s="55"/>
      <c r="F99" s="55"/>
      <c r="G99" s="55">
        <v>200</v>
      </c>
      <c r="H99" s="55"/>
      <c r="I99" s="55">
        <v>100</v>
      </c>
      <c r="J99" s="55">
        <v>100</v>
      </c>
      <c r="K99" s="55"/>
      <c r="L99" s="55"/>
      <c r="M99" s="55">
        <v>100</v>
      </c>
      <c r="N99" s="55">
        <v>100</v>
      </c>
      <c r="O99" s="55">
        <v>100</v>
      </c>
      <c r="P99" s="55">
        <v>179.7</v>
      </c>
      <c r="Q99" s="52"/>
      <c r="R99" s="52"/>
    </row>
    <row r="100" spans="1:18" ht="12.75">
      <c r="A100" s="53" t="s">
        <v>176</v>
      </c>
      <c r="B100" s="65">
        <f t="shared" si="35"/>
        <v>293.2</v>
      </c>
      <c r="C100" s="65">
        <v>293.2</v>
      </c>
      <c r="D100" s="50">
        <f t="shared" si="33"/>
        <v>0</v>
      </c>
      <c r="E100" s="55"/>
      <c r="F100" s="55"/>
      <c r="G100" s="55">
        <v>100</v>
      </c>
      <c r="H100" s="55"/>
      <c r="I100" s="55"/>
      <c r="J100" s="55"/>
      <c r="K100" s="55"/>
      <c r="L100" s="55"/>
      <c r="M100" s="55"/>
      <c r="N100" s="55">
        <v>100</v>
      </c>
      <c r="O100" s="55">
        <v>93.2</v>
      </c>
      <c r="P100" s="55">
        <v>0</v>
      </c>
      <c r="Q100" s="52"/>
      <c r="R100" s="52"/>
    </row>
    <row r="101" spans="1:18" ht="12.75">
      <c r="A101" s="53" t="s">
        <v>177</v>
      </c>
      <c r="B101" s="65">
        <f>B63</f>
        <v>197750.9</v>
      </c>
      <c r="C101" s="65">
        <v>197750.9</v>
      </c>
      <c r="D101" s="50">
        <f t="shared" si="33"/>
        <v>0</v>
      </c>
      <c r="E101" s="55">
        <f aca="true" t="shared" si="40" ref="E101:P101">E63</f>
        <v>17100.4</v>
      </c>
      <c r="F101" s="55">
        <f t="shared" si="40"/>
        <v>20446.1</v>
      </c>
      <c r="G101" s="55">
        <f t="shared" si="40"/>
        <v>18466</v>
      </c>
      <c r="H101" s="55">
        <f>H63</f>
        <v>18771.8</v>
      </c>
      <c r="I101" s="55">
        <f t="shared" si="40"/>
        <v>16897.2</v>
      </c>
      <c r="J101" s="55">
        <f t="shared" si="40"/>
        <v>14099.6</v>
      </c>
      <c r="K101" s="55">
        <f t="shared" si="40"/>
        <v>10790.9</v>
      </c>
      <c r="L101" s="55">
        <f t="shared" si="40"/>
        <v>12667.5</v>
      </c>
      <c r="M101" s="55">
        <f t="shared" si="40"/>
        <v>21724</v>
      </c>
      <c r="N101" s="55">
        <f t="shared" si="40"/>
        <v>13083.6</v>
      </c>
      <c r="O101" s="55">
        <f t="shared" si="40"/>
        <v>17489.7</v>
      </c>
      <c r="P101" s="55">
        <f t="shared" si="40"/>
        <v>16214.1</v>
      </c>
      <c r="Q101" s="52"/>
      <c r="R101" s="52"/>
    </row>
    <row r="102" spans="1:18" ht="12.75">
      <c r="A102" s="57" t="s">
        <v>201</v>
      </c>
      <c r="B102" s="65"/>
      <c r="C102" s="65"/>
      <c r="D102" s="50">
        <f t="shared" si="33"/>
        <v>0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2"/>
      <c r="R102" s="52"/>
    </row>
    <row r="103" spans="1:18" ht="12.75">
      <c r="A103" s="57" t="s">
        <v>202</v>
      </c>
      <c r="B103" s="65">
        <f>B101-B102</f>
        <v>197750.9</v>
      </c>
      <c r="C103" s="65">
        <v>197750.9</v>
      </c>
      <c r="D103" s="50">
        <f t="shared" si="33"/>
        <v>0</v>
      </c>
      <c r="E103" s="55">
        <f>E62</f>
        <v>17100.4</v>
      </c>
      <c r="F103" s="55">
        <f aca="true" t="shared" si="41" ref="F103:P103">F62</f>
        <v>20446.1</v>
      </c>
      <c r="G103" s="55">
        <f t="shared" si="41"/>
        <v>18466</v>
      </c>
      <c r="H103" s="55">
        <f t="shared" si="41"/>
        <v>18771.8</v>
      </c>
      <c r="I103" s="55">
        <f t="shared" si="41"/>
        <v>16897.2</v>
      </c>
      <c r="J103" s="55">
        <f t="shared" si="41"/>
        <v>14099.6</v>
      </c>
      <c r="K103" s="55">
        <f t="shared" si="41"/>
        <v>10790.9</v>
      </c>
      <c r="L103" s="55">
        <f t="shared" si="41"/>
        <v>12667.5</v>
      </c>
      <c r="M103" s="55">
        <f t="shared" si="41"/>
        <v>21724</v>
      </c>
      <c r="N103" s="55">
        <f t="shared" si="41"/>
        <v>13083.6</v>
      </c>
      <c r="O103" s="55">
        <f t="shared" si="41"/>
        <v>17489.7</v>
      </c>
      <c r="P103" s="55">
        <f t="shared" si="41"/>
        <v>16214.1</v>
      </c>
      <c r="Q103" s="52"/>
      <c r="R103" s="52"/>
    </row>
    <row r="104" spans="1:18" ht="12.75">
      <c r="A104" s="53" t="s">
        <v>180</v>
      </c>
      <c r="B104" s="65"/>
      <c r="C104" s="65"/>
      <c r="D104" s="50">
        <f t="shared" si="33"/>
        <v>0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2"/>
      <c r="R104" s="52"/>
    </row>
    <row r="105" spans="1:18" ht="12.75">
      <c r="A105" s="53" t="s">
        <v>181</v>
      </c>
      <c r="B105" s="65">
        <v>1</v>
      </c>
      <c r="C105" s="65">
        <v>1</v>
      </c>
      <c r="D105" s="50">
        <f t="shared" si="33"/>
        <v>0</v>
      </c>
      <c r="E105" s="55">
        <v>1</v>
      </c>
      <c r="F105" s="55">
        <v>1</v>
      </c>
      <c r="G105" s="55">
        <v>1</v>
      </c>
      <c r="H105" s="55">
        <v>1</v>
      </c>
      <c r="I105" s="55">
        <v>1</v>
      </c>
      <c r="J105" s="55">
        <v>1</v>
      </c>
      <c r="K105" s="55">
        <v>1</v>
      </c>
      <c r="L105" s="55">
        <v>1</v>
      </c>
      <c r="M105" s="55">
        <v>1</v>
      </c>
      <c r="N105" s="55">
        <v>1</v>
      </c>
      <c r="O105" s="55">
        <v>1</v>
      </c>
      <c r="P105" s="55">
        <v>1</v>
      </c>
      <c r="Q105" s="52"/>
      <c r="R105" s="52"/>
    </row>
    <row r="106" spans="1:18" ht="12.75">
      <c r="A106" s="53" t="s">
        <v>182</v>
      </c>
      <c r="B106" s="65">
        <v>10</v>
      </c>
      <c r="C106" s="65">
        <v>10</v>
      </c>
      <c r="D106" s="50">
        <f t="shared" si="33"/>
        <v>0</v>
      </c>
      <c r="E106" s="55">
        <v>10</v>
      </c>
      <c r="F106" s="55">
        <v>10</v>
      </c>
      <c r="G106" s="55">
        <v>10</v>
      </c>
      <c r="H106" s="55">
        <v>10</v>
      </c>
      <c r="I106" s="55">
        <v>10</v>
      </c>
      <c r="J106" s="55">
        <v>10</v>
      </c>
      <c r="K106" s="55">
        <v>10</v>
      </c>
      <c r="L106" s="55">
        <v>10</v>
      </c>
      <c r="M106" s="55">
        <v>10</v>
      </c>
      <c r="N106" s="55">
        <v>10</v>
      </c>
      <c r="O106" s="55">
        <v>10</v>
      </c>
      <c r="P106" s="55">
        <v>10</v>
      </c>
      <c r="Q106" s="52"/>
      <c r="R106" s="52"/>
    </row>
    <row r="107" spans="1:18" ht="12.75">
      <c r="A107" s="53" t="s">
        <v>183</v>
      </c>
      <c r="B107" s="65">
        <v>1</v>
      </c>
      <c r="C107" s="65">
        <v>1</v>
      </c>
      <c r="D107" s="50">
        <f t="shared" si="33"/>
        <v>0</v>
      </c>
      <c r="E107" s="55">
        <v>1</v>
      </c>
      <c r="F107" s="55">
        <v>1</v>
      </c>
      <c r="G107" s="55">
        <v>1</v>
      </c>
      <c r="H107" s="55">
        <v>1</v>
      </c>
      <c r="I107" s="55">
        <v>1</v>
      </c>
      <c r="J107" s="55">
        <v>1</v>
      </c>
      <c r="K107" s="55">
        <v>1</v>
      </c>
      <c r="L107" s="55">
        <v>1</v>
      </c>
      <c r="M107" s="55">
        <v>1</v>
      </c>
      <c r="N107" s="55">
        <v>1</v>
      </c>
      <c r="O107" s="55">
        <v>1</v>
      </c>
      <c r="P107" s="55">
        <v>1</v>
      </c>
      <c r="Q107" s="52"/>
      <c r="R107" s="52"/>
    </row>
    <row r="108" spans="1:18" ht="12.75">
      <c r="A108" s="53" t="s">
        <v>184</v>
      </c>
      <c r="B108" s="65">
        <v>8</v>
      </c>
      <c r="C108" s="65">
        <v>8</v>
      </c>
      <c r="D108" s="50">
        <f t="shared" si="33"/>
        <v>0</v>
      </c>
      <c r="E108" s="55">
        <v>8</v>
      </c>
      <c r="F108" s="55">
        <v>8</v>
      </c>
      <c r="G108" s="55">
        <v>8</v>
      </c>
      <c r="H108" s="55">
        <v>8</v>
      </c>
      <c r="I108" s="55">
        <v>8</v>
      </c>
      <c r="J108" s="55">
        <v>8</v>
      </c>
      <c r="K108" s="55">
        <v>8</v>
      </c>
      <c r="L108" s="55">
        <v>8</v>
      </c>
      <c r="M108" s="55">
        <v>8</v>
      </c>
      <c r="N108" s="55">
        <v>8</v>
      </c>
      <c r="O108" s="55">
        <v>8</v>
      </c>
      <c r="P108" s="55">
        <v>8</v>
      </c>
      <c r="Q108" s="52"/>
      <c r="R108" s="52"/>
    </row>
    <row r="109" spans="1:18" ht="12.75">
      <c r="A109" s="53" t="s">
        <v>185</v>
      </c>
      <c r="B109" s="65">
        <v>1</v>
      </c>
      <c r="C109" s="65">
        <v>1</v>
      </c>
      <c r="D109" s="50">
        <f t="shared" si="33"/>
        <v>0</v>
      </c>
      <c r="E109" s="55">
        <v>1</v>
      </c>
      <c r="F109" s="55">
        <v>1</v>
      </c>
      <c r="G109" s="55">
        <v>1</v>
      </c>
      <c r="H109" s="55">
        <v>1</v>
      </c>
      <c r="I109" s="55">
        <v>1</v>
      </c>
      <c r="J109" s="55">
        <v>1</v>
      </c>
      <c r="K109" s="55">
        <v>1</v>
      </c>
      <c r="L109" s="55">
        <v>1</v>
      </c>
      <c r="M109" s="55">
        <v>1</v>
      </c>
      <c r="N109" s="55">
        <v>1</v>
      </c>
      <c r="O109" s="55">
        <v>1</v>
      </c>
      <c r="P109" s="55">
        <v>1</v>
      </c>
      <c r="Q109" s="52"/>
      <c r="R109" s="52"/>
    </row>
    <row r="110" spans="1:18" ht="12.75">
      <c r="A110" s="53" t="s">
        <v>185</v>
      </c>
      <c r="B110" s="54"/>
      <c r="C110" s="54"/>
      <c r="D110" s="50">
        <f t="shared" si="33"/>
        <v>0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2"/>
      <c r="R110" s="52"/>
    </row>
    <row r="111" spans="1:18" ht="12.75">
      <c r="A111" s="61" t="s">
        <v>187</v>
      </c>
      <c r="B111" s="62"/>
      <c r="C111" s="62"/>
      <c r="D111" s="50">
        <f t="shared" si="33"/>
        <v>0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52"/>
      <c r="R111" s="52"/>
    </row>
    <row r="112" spans="1:18" ht="33.75">
      <c r="A112" s="48" t="s">
        <v>137</v>
      </c>
      <c r="B112" s="64">
        <f>B113</f>
        <v>142286.7</v>
      </c>
      <c r="C112" s="64">
        <v>142286.7</v>
      </c>
      <c r="D112" s="50">
        <f t="shared" si="33"/>
        <v>0</v>
      </c>
      <c r="E112" s="51">
        <v>1</v>
      </c>
      <c r="F112" s="51">
        <v>2</v>
      </c>
      <c r="G112" s="51">
        <v>3</v>
      </c>
      <c r="H112" s="51">
        <v>4</v>
      </c>
      <c r="I112" s="51">
        <v>5</v>
      </c>
      <c r="J112" s="51">
        <v>6</v>
      </c>
      <c r="K112" s="51">
        <v>7</v>
      </c>
      <c r="L112" s="51">
        <v>8</v>
      </c>
      <c r="M112" s="51">
        <v>9</v>
      </c>
      <c r="N112" s="51">
        <v>10</v>
      </c>
      <c r="O112" s="51">
        <v>11</v>
      </c>
      <c r="P112" s="51">
        <v>12</v>
      </c>
      <c r="Q112" s="52"/>
      <c r="R112" s="52"/>
    </row>
    <row r="113" spans="1:18" ht="12.75">
      <c r="A113" s="53" t="s">
        <v>138</v>
      </c>
      <c r="B113" s="65">
        <f>SUM(E113:P113)</f>
        <v>142286.7</v>
      </c>
      <c r="C113" s="65">
        <v>142286.7</v>
      </c>
      <c r="D113" s="50">
        <f t="shared" si="33"/>
        <v>0</v>
      </c>
      <c r="E113" s="55">
        <f aca="true" t="shared" si="42" ref="E113:P113">E114</f>
        <v>13118</v>
      </c>
      <c r="F113" s="55">
        <f t="shared" si="42"/>
        <v>11748</v>
      </c>
      <c r="G113" s="55">
        <f t="shared" si="42"/>
        <v>11974.6</v>
      </c>
      <c r="H113" s="55">
        <f t="shared" si="42"/>
        <v>10898.6</v>
      </c>
      <c r="I113" s="55">
        <f t="shared" si="42"/>
        <v>13077.6</v>
      </c>
      <c r="J113" s="55">
        <f t="shared" si="42"/>
        <v>12811.6</v>
      </c>
      <c r="K113" s="55">
        <f t="shared" si="42"/>
        <v>11362.6</v>
      </c>
      <c r="L113" s="55">
        <f t="shared" si="42"/>
        <v>10454.7</v>
      </c>
      <c r="M113" s="55">
        <f t="shared" si="42"/>
        <v>13003.199999999999</v>
      </c>
      <c r="N113" s="55">
        <f t="shared" si="42"/>
        <v>10365.6</v>
      </c>
      <c r="O113" s="55">
        <f t="shared" si="42"/>
        <v>10385.6</v>
      </c>
      <c r="P113" s="55">
        <f t="shared" si="42"/>
        <v>13086.599999999999</v>
      </c>
      <c r="Q113" s="52"/>
      <c r="R113" s="52"/>
    </row>
    <row r="114" spans="1:18" ht="12.75">
      <c r="A114" s="53" t="s">
        <v>139</v>
      </c>
      <c r="B114" s="65">
        <f aca="true" t="shared" si="43" ref="B114:B154">SUM(E114:P114)</f>
        <v>142286.7</v>
      </c>
      <c r="C114" s="65">
        <v>142286.7</v>
      </c>
      <c r="D114" s="50">
        <f t="shared" si="33"/>
        <v>0</v>
      </c>
      <c r="E114" s="55">
        <f aca="true" t="shared" si="44" ref="E114:P114">E115+E145</f>
        <v>13118</v>
      </c>
      <c r="F114" s="55">
        <f t="shared" si="44"/>
        <v>11748</v>
      </c>
      <c r="G114" s="55">
        <f t="shared" si="44"/>
        <v>11974.6</v>
      </c>
      <c r="H114" s="55">
        <f t="shared" si="44"/>
        <v>10898.6</v>
      </c>
      <c r="I114" s="55">
        <f t="shared" si="44"/>
        <v>13077.6</v>
      </c>
      <c r="J114" s="55">
        <f t="shared" si="44"/>
        <v>12811.6</v>
      </c>
      <c r="K114" s="55">
        <f t="shared" si="44"/>
        <v>11362.6</v>
      </c>
      <c r="L114" s="55">
        <f t="shared" si="44"/>
        <v>10454.7</v>
      </c>
      <c r="M114" s="55">
        <f t="shared" si="44"/>
        <v>13003.199999999999</v>
      </c>
      <c r="N114" s="55">
        <f t="shared" si="44"/>
        <v>10365.6</v>
      </c>
      <c r="O114" s="55">
        <f t="shared" si="44"/>
        <v>10385.6</v>
      </c>
      <c r="P114" s="55">
        <f t="shared" si="44"/>
        <v>13086.599999999999</v>
      </c>
      <c r="Q114" s="52"/>
      <c r="R114" s="52"/>
    </row>
    <row r="115" spans="1:18" ht="12.75">
      <c r="A115" s="53" t="s">
        <v>140</v>
      </c>
      <c r="B115" s="65">
        <f t="shared" si="43"/>
        <v>141896.7</v>
      </c>
      <c r="C115" s="65">
        <v>141896.7</v>
      </c>
      <c r="D115" s="50">
        <f t="shared" si="33"/>
        <v>0</v>
      </c>
      <c r="E115" s="55">
        <f aca="true" t="shared" si="45" ref="E115:P115">E116+E118+E125</f>
        <v>13018</v>
      </c>
      <c r="F115" s="55">
        <f t="shared" si="45"/>
        <v>11748</v>
      </c>
      <c r="G115" s="55">
        <f t="shared" si="45"/>
        <v>11974.6</v>
      </c>
      <c r="H115" s="55">
        <f t="shared" si="45"/>
        <v>10798.6</v>
      </c>
      <c r="I115" s="55">
        <f t="shared" si="45"/>
        <v>13077.6</v>
      </c>
      <c r="J115" s="55">
        <f t="shared" si="45"/>
        <v>12811.6</v>
      </c>
      <c r="K115" s="55">
        <f t="shared" si="45"/>
        <v>11362.6</v>
      </c>
      <c r="L115" s="55">
        <f t="shared" si="45"/>
        <v>10454.7</v>
      </c>
      <c r="M115" s="55">
        <f t="shared" si="45"/>
        <v>13003.199999999999</v>
      </c>
      <c r="N115" s="55">
        <f t="shared" si="45"/>
        <v>10265.6</v>
      </c>
      <c r="O115" s="55">
        <f t="shared" si="45"/>
        <v>10385.6</v>
      </c>
      <c r="P115" s="55">
        <f t="shared" si="45"/>
        <v>12996.599999999999</v>
      </c>
      <c r="Q115" s="52"/>
      <c r="R115" s="52"/>
    </row>
    <row r="116" spans="1:18" ht="12.75">
      <c r="A116" s="53" t="s">
        <v>141</v>
      </c>
      <c r="B116" s="65">
        <f t="shared" si="43"/>
        <v>91157</v>
      </c>
      <c r="C116" s="65">
        <v>91157</v>
      </c>
      <c r="D116" s="50">
        <f t="shared" si="33"/>
        <v>0</v>
      </c>
      <c r="E116" s="55">
        <f aca="true" t="shared" si="46" ref="E116:P116">E117</f>
        <v>7300</v>
      </c>
      <c r="F116" s="55">
        <f t="shared" si="46"/>
        <v>7300</v>
      </c>
      <c r="G116" s="55">
        <f t="shared" si="46"/>
        <v>7360</v>
      </c>
      <c r="H116" s="55">
        <f t="shared" si="46"/>
        <v>7360</v>
      </c>
      <c r="I116" s="55">
        <f t="shared" si="46"/>
        <v>7060</v>
      </c>
      <c r="J116" s="55">
        <f t="shared" si="46"/>
        <v>7060</v>
      </c>
      <c r="K116" s="55">
        <f t="shared" si="46"/>
        <v>9060</v>
      </c>
      <c r="L116" s="55">
        <f t="shared" si="46"/>
        <v>9060</v>
      </c>
      <c r="M116" s="55">
        <f t="shared" si="46"/>
        <v>7617</v>
      </c>
      <c r="N116" s="55">
        <f t="shared" si="46"/>
        <v>6060</v>
      </c>
      <c r="O116" s="55">
        <f t="shared" si="46"/>
        <v>6060</v>
      </c>
      <c r="P116" s="55">
        <f t="shared" si="46"/>
        <v>9860</v>
      </c>
      <c r="Q116" s="52"/>
      <c r="R116" s="52"/>
    </row>
    <row r="117" spans="1:18" ht="12.75">
      <c r="A117" s="53" t="s">
        <v>142</v>
      </c>
      <c r="B117" s="65">
        <f t="shared" si="43"/>
        <v>91157</v>
      </c>
      <c r="C117" s="65">
        <v>91157</v>
      </c>
      <c r="D117" s="50">
        <f t="shared" si="33"/>
        <v>0</v>
      </c>
      <c r="E117" s="55">
        <v>7300</v>
      </c>
      <c r="F117" s="55">
        <v>7300</v>
      </c>
      <c r="G117" s="55">
        <v>7360</v>
      </c>
      <c r="H117" s="55">
        <v>7360</v>
      </c>
      <c r="I117" s="55">
        <v>7060</v>
      </c>
      <c r="J117" s="55">
        <v>7060</v>
      </c>
      <c r="K117" s="55">
        <v>9060</v>
      </c>
      <c r="L117" s="55">
        <v>9060</v>
      </c>
      <c r="M117" s="55">
        <v>7617</v>
      </c>
      <c r="N117" s="55">
        <v>6060</v>
      </c>
      <c r="O117" s="55">
        <v>6060</v>
      </c>
      <c r="P117" s="55">
        <v>9860</v>
      </c>
      <c r="Q117" s="52">
        <f>E117+F117+G117+H117+I117+J117+K117+L117+M117+N117+O117+P117</f>
        <v>91157</v>
      </c>
      <c r="R117" s="52"/>
    </row>
    <row r="118" spans="1:18" ht="22.5">
      <c r="A118" s="57" t="s">
        <v>143</v>
      </c>
      <c r="B118" s="65">
        <f t="shared" si="43"/>
        <v>10036.000000000002</v>
      </c>
      <c r="C118" s="65">
        <v>10036</v>
      </c>
      <c r="D118" s="50">
        <f t="shared" si="33"/>
        <v>0</v>
      </c>
      <c r="E118" s="55">
        <f aca="true" t="shared" si="47" ref="E118:O118">E119+E124</f>
        <v>823</v>
      </c>
      <c r="F118" s="55">
        <f t="shared" si="47"/>
        <v>823</v>
      </c>
      <c r="G118" s="55">
        <f t="shared" si="47"/>
        <v>829.6</v>
      </c>
      <c r="H118" s="55">
        <f t="shared" si="47"/>
        <v>829.6</v>
      </c>
      <c r="I118" s="55">
        <f t="shared" si="47"/>
        <v>792.6</v>
      </c>
      <c r="J118" s="55">
        <f t="shared" si="47"/>
        <v>792.6</v>
      </c>
      <c r="K118" s="55">
        <f t="shared" si="47"/>
        <v>932.6</v>
      </c>
      <c r="L118" s="55">
        <f t="shared" si="47"/>
        <v>932.6</v>
      </c>
      <c r="M118" s="55">
        <f t="shared" si="47"/>
        <v>837.8000000000001</v>
      </c>
      <c r="N118" s="55">
        <f t="shared" si="47"/>
        <v>730.6</v>
      </c>
      <c r="O118" s="55">
        <f t="shared" si="47"/>
        <v>730.6</v>
      </c>
      <c r="P118" s="55">
        <f>P119+P124</f>
        <v>981.4</v>
      </c>
      <c r="Q118" s="52">
        <f aca="true" t="shared" si="48" ref="Q118:Q181">E118+F118+G118+H118+I118+J118+K118+L118+M118+N118+O118+P118</f>
        <v>10036.000000000002</v>
      </c>
      <c r="R118" s="52"/>
    </row>
    <row r="119" spans="1:18" ht="12.75">
      <c r="A119" s="53" t="s">
        <v>144</v>
      </c>
      <c r="B119" s="65">
        <f t="shared" si="43"/>
        <v>8213</v>
      </c>
      <c r="C119" s="65">
        <v>8213</v>
      </c>
      <c r="D119" s="50">
        <f t="shared" si="33"/>
        <v>0</v>
      </c>
      <c r="E119" s="55">
        <f aca="true" t="shared" si="49" ref="E119:P119">E120+E121+E122+E123</f>
        <v>667</v>
      </c>
      <c r="F119" s="55">
        <f t="shared" si="49"/>
        <v>667</v>
      </c>
      <c r="G119" s="55">
        <f t="shared" si="49"/>
        <v>673.6</v>
      </c>
      <c r="H119" s="55">
        <f t="shared" si="49"/>
        <v>673.6</v>
      </c>
      <c r="I119" s="55">
        <f t="shared" si="49"/>
        <v>644.6</v>
      </c>
      <c r="J119" s="55">
        <f t="shared" si="49"/>
        <v>644.6</v>
      </c>
      <c r="K119" s="55">
        <f t="shared" si="49"/>
        <v>784.6</v>
      </c>
      <c r="L119" s="55">
        <f t="shared" si="49"/>
        <v>784.6</v>
      </c>
      <c r="M119" s="55">
        <f t="shared" si="49"/>
        <v>686.7</v>
      </c>
      <c r="N119" s="55">
        <f t="shared" si="49"/>
        <v>578.6</v>
      </c>
      <c r="O119" s="55">
        <f t="shared" si="49"/>
        <v>578.6</v>
      </c>
      <c r="P119" s="55">
        <f t="shared" si="49"/>
        <v>829.5</v>
      </c>
      <c r="Q119" s="52">
        <f t="shared" si="48"/>
        <v>8213</v>
      </c>
      <c r="R119" s="52"/>
    </row>
    <row r="120" spans="1:18" ht="12.75">
      <c r="A120" s="72" t="s">
        <v>145</v>
      </c>
      <c r="B120" s="65">
        <f t="shared" si="43"/>
        <v>6390.000000000001</v>
      </c>
      <c r="C120" s="73">
        <v>6390</v>
      </c>
      <c r="D120" s="50">
        <f t="shared" si="33"/>
        <v>0</v>
      </c>
      <c r="E120" s="74">
        <v>511</v>
      </c>
      <c r="F120" s="74">
        <v>511</v>
      </c>
      <c r="G120" s="74">
        <f>511+6.6</f>
        <v>517.6</v>
      </c>
      <c r="H120" s="74">
        <f>511+6.6</f>
        <v>517.6</v>
      </c>
      <c r="I120" s="74">
        <f>490+6.6</f>
        <v>496.6</v>
      </c>
      <c r="J120" s="74">
        <f>490+6.6</f>
        <v>496.6</v>
      </c>
      <c r="K120" s="74">
        <f>630+6.6</f>
        <v>636.6</v>
      </c>
      <c r="L120" s="74">
        <f>630+6.6</f>
        <v>636.6</v>
      </c>
      <c r="M120" s="74">
        <f>529+6.6</f>
        <v>535.6</v>
      </c>
      <c r="N120" s="74">
        <f>420+6.6</f>
        <v>426.6</v>
      </c>
      <c r="O120" s="74">
        <f>420+6.6</f>
        <v>426.6</v>
      </c>
      <c r="P120" s="74">
        <f>728+9-59.4</f>
        <v>677.6</v>
      </c>
      <c r="Q120" s="75">
        <f t="shared" si="48"/>
        <v>6390.000000000001</v>
      </c>
      <c r="R120" s="75"/>
    </row>
    <row r="121" spans="1:18" ht="12.75">
      <c r="A121" s="53" t="s">
        <v>146</v>
      </c>
      <c r="B121" s="65">
        <f t="shared" si="43"/>
        <v>756</v>
      </c>
      <c r="C121" s="65">
        <v>756</v>
      </c>
      <c r="D121" s="50">
        <f t="shared" si="33"/>
        <v>0</v>
      </c>
      <c r="E121" s="55">
        <v>64.7</v>
      </c>
      <c r="F121" s="55">
        <v>64.7</v>
      </c>
      <c r="G121" s="55">
        <v>64.7</v>
      </c>
      <c r="H121" s="55">
        <v>64.7</v>
      </c>
      <c r="I121" s="55">
        <v>61.4</v>
      </c>
      <c r="J121" s="55">
        <v>61.4</v>
      </c>
      <c r="K121" s="55">
        <v>61.4</v>
      </c>
      <c r="L121" s="55">
        <v>61.4</v>
      </c>
      <c r="M121" s="55">
        <v>62.7</v>
      </c>
      <c r="N121" s="55">
        <v>63.1</v>
      </c>
      <c r="O121" s="55">
        <v>63.1</v>
      </c>
      <c r="P121" s="55">
        <v>62.7</v>
      </c>
      <c r="Q121" s="52">
        <f t="shared" si="48"/>
        <v>756</v>
      </c>
      <c r="R121" s="52"/>
    </row>
    <row r="122" spans="1:18" ht="12.75">
      <c r="A122" s="53" t="s">
        <v>147</v>
      </c>
      <c r="B122" s="65">
        <f t="shared" si="43"/>
        <v>911</v>
      </c>
      <c r="C122" s="65">
        <v>911</v>
      </c>
      <c r="D122" s="50">
        <f t="shared" si="33"/>
        <v>0</v>
      </c>
      <c r="E122" s="55">
        <v>78</v>
      </c>
      <c r="F122" s="55">
        <v>78</v>
      </c>
      <c r="G122" s="55">
        <v>78</v>
      </c>
      <c r="H122" s="55">
        <v>78</v>
      </c>
      <c r="I122" s="55">
        <v>74</v>
      </c>
      <c r="J122" s="55">
        <v>74</v>
      </c>
      <c r="K122" s="55">
        <v>74</v>
      </c>
      <c r="L122" s="55">
        <v>74</v>
      </c>
      <c r="M122" s="55">
        <v>75.6</v>
      </c>
      <c r="N122" s="55">
        <v>76</v>
      </c>
      <c r="O122" s="55">
        <v>76</v>
      </c>
      <c r="P122" s="55">
        <v>75.4</v>
      </c>
      <c r="Q122" s="52">
        <f t="shared" si="48"/>
        <v>911</v>
      </c>
      <c r="R122" s="52"/>
    </row>
    <row r="123" spans="1:18" ht="12.75">
      <c r="A123" s="53" t="s">
        <v>148</v>
      </c>
      <c r="B123" s="65">
        <f t="shared" si="43"/>
        <v>156</v>
      </c>
      <c r="C123" s="65">
        <v>156</v>
      </c>
      <c r="D123" s="50">
        <f t="shared" si="33"/>
        <v>0</v>
      </c>
      <c r="E123" s="55">
        <v>13.3</v>
      </c>
      <c r="F123" s="55">
        <v>13.3</v>
      </c>
      <c r="G123" s="55">
        <v>13.3</v>
      </c>
      <c r="H123" s="55">
        <v>13.3</v>
      </c>
      <c r="I123" s="55">
        <v>12.6</v>
      </c>
      <c r="J123" s="55">
        <v>12.6</v>
      </c>
      <c r="K123" s="55">
        <v>12.6</v>
      </c>
      <c r="L123" s="55">
        <v>12.6</v>
      </c>
      <c r="M123" s="55">
        <v>12.8</v>
      </c>
      <c r="N123" s="55">
        <v>12.9</v>
      </c>
      <c r="O123" s="55">
        <v>12.9</v>
      </c>
      <c r="P123" s="55">
        <v>13.8</v>
      </c>
      <c r="Q123" s="52">
        <f t="shared" si="48"/>
        <v>156</v>
      </c>
      <c r="R123" s="52"/>
    </row>
    <row r="124" spans="1:18" ht="12.75">
      <c r="A124" s="53" t="s">
        <v>149</v>
      </c>
      <c r="B124" s="65">
        <f t="shared" si="43"/>
        <v>1823</v>
      </c>
      <c r="C124" s="65">
        <v>1823</v>
      </c>
      <c r="D124" s="50">
        <f t="shared" si="33"/>
        <v>0</v>
      </c>
      <c r="E124" s="55">
        <v>156</v>
      </c>
      <c r="F124" s="55">
        <v>156</v>
      </c>
      <c r="G124" s="55">
        <v>156</v>
      </c>
      <c r="H124" s="55">
        <v>156</v>
      </c>
      <c r="I124" s="55">
        <v>148</v>
      </c>
      <c r="J124" s="55">
        <v>148</v>
      </c>
      <c r="K124" s="55">
        <v>148</v>
      </c>
      <c r="L124" s="55">
        <v>148</v>
      </c>
      <c r="M124" s="55">
        <v>151.1</v>
      </c>
      <c r="N124" s="55">
        <v>152</v>
      </c>
      <c r="O124" s="55">
        <v>152</v>
      </c>
      <c r="P124" s="55">
        <v>151.9</v>
      </c>
      <c r="Q124" s="52">
        <f t="shared" si="48"/>
        <v>1823</v>
      </c>
      <c r="R124" s="52"/>
    </row>
    <row r="125" spans="1:18" ht="12.75">
      <c r="A125" s="53" t="s">
        <v>150</v>
      </c>
      <c r="B125" s="65">
        <f t="shared" si="43"/>
        <v>40703.7</v>
      </c>
      <c r="C125" s="65">
        <v>40703.7</v>
      </c>
      <c r="D125" s="50">
        <f t="shared" si="33"/>
        <v>0</v>
      </c>
      <c r="E125" s="55">
        <f>+E126+E127+E128+E129+E130+E131+E132+E133+E136+E138+E140</f>
        <v>4895</v>
      </c>
      <c r="F125" s="55">
        <f aca="true" t="shared" si="50" ref="F125:P125">+F126+F127+F128+F129+F130+F131+F132+F133+F136+F138+F140</f>
        <v>3625</v>
      </c>
      <c r="G125" s="55">
        <f>+G126+G127+G128+G129+G130+G131+G132+G133+G136+G138+G140</f>
        <v>3785</v>
      </c>
      <c r="H125" s="55">
        <f t="shared" si="50"/>
        <v>2609</v>
      </c>
      <c r="I125" s="55">
        <f t="shared" si="50"/>
        <v>5225</v>
      </c>
      <c r="J125" s="55">
        <f t="shared" si="50"/>
        <v>4959</v>
      </c>
      <c r="K125" s="55">
        <f t="shared" si="50"/>
        <v>1370</v>
      </c>
      <c r="L125" s="55">
        <f t="shared" si="50"/>
        <v>462.1</v>
      </c>
      <c r="M125" s="55">
        <f t="shared" si="50"/>
        <v>4548.4</v>
      </c>
      <c r="N125" s="55">
        <f t="shared" si="50"/>
        <v>3475</v>
      </c>
      <c r="O125" s="55">
        <f t="shared" si="50"/>
        <v>3595</v>
      </c>
      <c r="P125" s="55">
        <f t="shared" si="50"/>
        <v>2155.2</v>
      </c>
      <c r="Q125" s="52">
        <f t="shared" si="48"/>
        <v>40703.7</v>
      </c>
      <c r="R125" s="52"/>
    </row>
    <row r="126" spans="1:18" ht="12.75">
      <c r="A126" s="53" t="s">
        <v>151</v>
      </c>
      <c r="B126" s="65">
        <f t="shared" si="43"/>
        <v>464</v>
      </c>
      <c r="C126" s="65">
        <v>464</v>
      </c>
      <c r="D126" s="50">
        <f t="shared" si="33"/>
        <v>0</v>
      </c>
      <c r="E126" s="55">
        <v>60</v>
      </c>
      <c r="F126" s="55">
        <v>60</v>
      </c>
      <c r="G126" s="55">
        <v>60</v>
      </c>
      <c r="H126" s="55">
        <v>44</v>
      </c>
      <c r="I126" s="55"/>
      <c r="J126" s="55"/>
      <c r="K126" s="55"/>
      <c r="L126" s="55"/>
      <c r="M126" s="55">
        <v>60</v>
      </c>
      <c r="N126" s="55">
        <v>60</v>
      </c>
      <c r="O126" s="55">
        <v>60</v>
      </c>
      <c r="P126" s="55">
        <v>60</v>
      </c>
      <c r="Q126" s="52">
        <f t="shared" si="48"/>
        <v>464</v>
      </c>
      <c r="R126" s="52"/>
    </row>
    <row r="127" spans="1:18" ht="12.75">
      <c r="A127" s="53" t="s">
        <v>152</v>
      </c>
      <c r="B127" s="65">
        <f t="shared" si="43"/>
        <v>3360</v>
      </c>
      <c r="C127" s="65">
        <v>3360</v>
      </c>
      <c r="D127" s="50">
        <f t="shared" si="33"/>
        <v>0</v>
      </c>
      <c r="E127" s="55">
        <v>280</v>
      </c>
      <c r="F127" s="55">
        <v>280</v>
      </c>
      <c r="G127" s="55">
        <v>280</v>
      </c>
      <c r="H127" s="55">
        <v>280</v>
      </c>
      <c r="I127" s="55">
        <v>280</v>
      </c>
      <c r="J127" s="55">
        <v>280</v>
      </c>
      <c r="K127" s="55">
        <v>280</v>
      </c>
      <c r="L127" s="55">
        <v>372.1</v>
      </c>
      <c r="M127" s="55">
        <v>280</v>
      </c>
      <c r="N127" s="55">
        <v>280</v>
      </c>
      <c r="O127" s="55">
        <v>280</v>
      </c>
      <c r="P127" s="55">
        <v>187.9</v>
      </c>
      <c r="Q127" s="52">
        <f t="shared" si="48"/>
        <v>3360</v>
      </c>
      <c r="R127" s="52"/>
    </row>
    <row r="128" spans="1:18" ht="12.75">
      <c r="A128" s="53" t="s">
        <v>153</v>
      </c>
      <c r="B128" s="65">
        <f t="shared" si="43"/>
        <v>8009.7</v>
      </c>
      <c r="C128" s="65">
        <v>8009.7</v>
      </c>
      <c r="D128" s="50">
        <f t="shared" si="33"/>
        <v>0</v>
      </c>
      <c r="E128" s="55">
        <v>1140</v>
      </c>
      <c r="F128" s="55">
        <v>1140</v>
      </c>
      <c r="G128" s="55">
        <v>1140</v>
      </c>
      <c r="H128" s="55">
        <v>1140</v>
      </c>
      <c r="I128" s="55"/>
      <c r="J128" s="55"/>
      <c r="K128" s="55"/>
      <c r="L128" s="55"/>
      <c r="M128" s="55">
        <v>940</v>
      </c>
      <c r="N128" s="55">
        <v>940</v>
      </c>
      <c r="O128" s="55">
        <v>940</v>
      </c>
      <c r="P128" s="55">
        <v>629.7</v>
      </c>
      <c r="Q128" s="52">
        <f t="shared" si="48"/>
        <v>8009.7</v>
      </c>
      <c r="R128" s="52"/>
    </row>
    <row r="129" spans="1:18" ht="12.75">
      <c r="A129" s="53" t="s">
        <v>154</v>
      </c>
      <c r="B129" s="65">
        <f t="shared" si="43"/>
        <v>600</v>
      </c>
      <c r="C129" s="65">
        <v>600</v>
      </c>
      <c r="D129" s="50">
        <f t="shared" si="33"/>
        <v>0</v>
      </c>
      <c r="E129" s="55">
        <v>50</v>
      </c>
      <c r="F129" s="55">
        <v>50</v>
      </c>
      <c r="G129" s="55">
        <v>50</v>
      </c>
      <c r="H129" s="55">
        <v>50</v>
      </c>
      <c r="I129" s="55">
        <v>50</v>
      </c>
      <c r="J129" s="55">
        <v>50</v>
      </c>
      <c r="K129" s="55">
        <v>50</v>
      </c>
      <c r="L129" s="55">
        <v>50</v>
      </c>
      <c r="M129" s="55">
        <v>50</v>
      </c>
      <c r="N129" s="55">
        <v>50</v>
      </c>
      <c r="O129" s="55">
        <v>50</v>
      </c>
      <c r="P129" s="55">
        <v>50</v>
      </c>
      <c r="Q129" s="52">
        <f t="shared" si="48"/>
        <v>600</v>
      </c>
      <c r="R129" s="52"/>
    </row>
    <row r="130" spans="1:18" ht="12.75">
      <c r="A130" s="53" t="s">
        <v>155</v>
      </c>
      <c r="B130" s="65">
        <f t="shared" si="43"/>
        <v>500</v>
      </c>
      <c r="C130" s="65">
        <v>500</v>
      </c>
      <c r="D130" s="50">
        <f t="shared" si="33"/>
        <v>0</v>
      </c>
      <c r="E130" s="55">
        <v>50</v>
      </c>
      <c r="F130" s="55">
        <v>50</v>
      </c>
      <c r="G130" s="55">
        <v>50</v>
      </c>
      <c r="H130" s="55">
        <v>50</v>
      </c>
      <c r="I130" s="55">
        <v>50</v>
      </c>
      <c r="J130" s="55">
        <v>50</v>
      </c>
      <c r="K130" s="55"/>
      <c r="L130" s="55"/>
      <c r="M130" s="55">
        <v>50</v>
      </c>
      <c r="N130" s="55">
        <v>50</v>
      </c>
      <c r="O130" s="55">
        <v>50</v>
      </c>
      <c r="P130" s="55">
        <v>50</v>
      </c>
      <c r="Q130" s="52">
        <f t="shared" si="48"/>
        <v>500</v>
      </c>
      <c r="R130" s="52"/>
    </row>
    <row r="131" spans="1:18" ht="12.75">
      <c r="A131" s="53" t="s">
        <v>156</v>
      </c>
      <c r="B131" s="65">
        <f t="shared" si="43"/>
        <v>520</v>
      </c>
      <c r="C131" s="65">
        <v>520</v>
      </c>
      <c r="D131" s="50">
        <f t="shared" si="33"/>
        <v>0</v>
      </c>
      <c r="E131" s="55">
        <v>45</v>
      </c>
      <c r="F131" s="55">
        <v>45</v>
      </c>
      <c r="G131" s="55">
        <v>45</v>
      </c>
      <c r="H131" s="55">
        <v>45</v>
      </c>
      <c r="I131" s="55">
        <v>45</v>
      </c>
      <c r="J131" s="55">
        <v>40</v>
      </c>
      <c r="K131" s="55">
        <v>40</v>
      </c>
      <c r="L131" s="55">
        <v>40</v>
      </c>
      <c r="M131" s="55">
        <v>40</v>
      </c>
      <c r="N131" s="55">
        <v>45</v>
      </c>
      <c r="O131" s="55">
        <v>45</v>
      </c>
      <c r="P131" s="55">
        <v>45</v>
      </c>
      <c r="Q131" s="52">
        <f t="shared" si="48"/>
        <v>520</v>
      </c>
      <c r="R131" s="52"/>
    </row>
    <row r="132" spans="1:18" ht="12.75">
      <c r="A132" s="53" t="s">
        <v>157</v>
      </c>
      <c r="B132" s="65">
        <f t="shared" si="43"/>
        <v>100</v>
      </c>
      <c r="C132" s="65">
        <v>100</v>
      </c>
      <c r="D132" s="50">
        <f t="shared" si="33"/>
        <v>0</v>
      </c>
      <c r="E132" s="55">
        <v>50</v>
      </c>
      <c r="F132" s="55"/>
      <c r="G132" s="55"/>
      <c r="H132" s="55"/>
      <c r="I132" s="55"/>
      <c r="J132" s="55"/>
      <c r="K132" s="55"/>
      <c r="L132" s="55"/>
      <c r="M132" s="55"/>
      <c r="N132" s="55">
        <v>50</v>
      </c>
      <c r="O132" s="55"/>
      <c r="P132" s="55"/>
      <c r="Q132" s="52">
        <f t="shared" si="48"/>
        <v>100</v>
      </c>
      <c r="R132" s="52"/>
    </row>
    <row r="133" spans="1:18" ht="12.75">
      <c r="A133" s="53" t="s">
        <v>158</v>
      </c>
      <c r="B133" s="65">
        <f t="shared" si="43"/>
        <v>60</v>
      </c>
      <c r="C133" s="65">
        <v>60</v>
      </c>
      <c r="D133" s="50">
        <f t="shared" si="33"/>
        <v>0</v>
      </c>
      <c r="E133" s="55">
        <v>60</v>
      </c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2">
        <f t="shared" si="48"/>
        <v>60</v>
      </c>
      <c r="R133" s="52"/>
    </row>
    <row r="134" spans="1:18" ht="12.75">
      <c r="A134" s="53" t="s">
        <v>159</v>
      </c>
      <c r="B134" s="65">
        <f t="shared" si="43"/>
        <v>0</v>
      </c>
      <c r="C134" s="65"/>
      <c r="D134" s="50">
        <f t="shared" si="33"/>
        <v>0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2">
        <f t="shared" si="48"/>
        <v>0</v>
      </c>
      <c r="R134" s="52"/>
    </row>
    <row r="135" spans="1:18" ht="12.75">
      <c r="A135" s="53" t="s">
        <v>160</v>
      </c>
      <c r="B135" s="65">
        <f t="shared" si="43"/>
        <v>0</v>
      </c>
      <c r="C135" s="65"/>
      <c r="D135" s="50">
        <f t="shared" si="33"/>
        <v>0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2">
        <f t="shared" si="48"/>
        <v>0</v>
      </c>
      <c r="R135" s="52"/>
    </row>
    <row r="136" spans="1:18" ht="12.75">
      <c r="A136" s="53" t="s">
        <v>161</v>
      </c>
      <c r="B136" s="65">
        <f t="shared" si="43"/>
        <v>160</v>
      </c>
      <c r="C136" s="65">
        <v>160</v>
      </c>
      <c r="D136" s="50">
        <f aca="true" t="shared" si="51" ref="D136:D199">+C136-B136</f>
        <v>0</v>
      </c>
      <c r="E136" s="55">
        <v>60</v>
      </c>
      <c r="F136" s="55"/>
      <c r="G136" s="55">
        <v>60</v>
      </c>
      <c r="H136" s="55"/>
      <c r="I136" s="55"/>
      <c r="J136" s="55"/>
      <c r="K136" s="55"/>
      <c r="L136" s="55"/>
      <c r="M136" s="55"/>
      <c r="N136" s="55"/>
      <c r="O136" s="55">
        <v>40</v>
      </c>
      <c r="P136" s="55"/>
      <c r="Q136" s="52">
        <f t="shared" si="48"/>
        <v>160</v>
      </c>
      <c r="R136" s="52"/>
    </row>
    <row r="137" spans="1:18" ht="12.75">
      <c r="A137" s="53" t="s">
        <v>162</v>
      </c>
      <c r="B137" s="65">
        <f t="shared" si="43"/>
        <v>0</v>
      </c>
      <c r="C137" s="65"/>
      <c r="D137" s="50">
        <f t="shared" si="51"/>
        <v>0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2">
        <f t="shared" si="48"/>
        <v>0</v>
      </c>
      <c r="R137" s="52"/>
    </row>
    <row r="138" spans="1:18" ht="12.75">
      <c r="A138" s="53" t="s">
        <v>163</v>
      </c>
      <c r="B138" s="65">
        <f t="shared" si="43"/>
        <v>26600</v>
      </c>
      <c r="C138" s="65">
        <v>26600</v>
      </c>
      <c r="D138" s="50">
        <f t="shared" si="51"/>
        <v>0</v>
      </c>
      <c r="E138" s="55">
        <v>3000</v>
      </c>
      <c r="F138" s="55">
        <v>2000</v>
      </c>
      <c r="G138" s="55">
        <v>2000</v>
      </c>
      <c r="H138" s="55">
        <v>1000</v>
      </c>
      <c r="I138" s="55">
        <v>4800</v>
      </c>
      <c r="J138" s="55">
        <v>4539</v>
      </c>
      <c r="K138" s="55">
        <v>1000</v>
      </c>
      <c r="L138" s="55"/>
      <c r="M138" s="55">
        <v>3128.4</v>
      </c>
      <c r="N138" s="55">
        <v>2000</v>
      </c>
      <c r="O138" s="55">
        <v>2000</v>
      </c>
      <c r="P138" s="55">
        <v>1132.6</v>
      </c>
      <c r="Q138" s="52">
        <f t="shared" si="48"/>
        <v>26600</v>
      </c>
      <c r="R138" s="52"/>
    </row>
    <row r="139" spans="1:18" ht="12.75">
      <c r="A139" s="53" t="s">
        <v>164</v>
      </c>
      <c r="B139" s="65">
        <f t="shared" si="43"/>
        <v>0</v>
      </c>
      <c r="C139" s="65"/>
      <c r="D139" s="50">
        <f t="shared" si="51"/>
        <v>0</v>
      </c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2">
        <f t="shared" si="48"/>
        <v>0</v>
      </c>
      <c r="R139" s="52"/>
    </row>
    <row r="140" spans="1:18" ht="33.75">
      <c r="A140" s="57" t="s">
        <v>165</v>
      </c>
      <c r="B140" s="65">
        <f t="shared" si="43"/>
        <v>330</v>
      </c>
      <c r="C140" s="65">
        <v>330</v>
      </c>
      <c r="D140" s="50">
        <f t="shared" si="51"/>
        <v>0</v>
      </c>
      <c r="E140" s="55">
        <f aca="true" t="shared" si="52" ref="E140:P140">E141+E142+E143</f>
        <v>100</v>
      </c>
      <c r="F140" s="55">
        <f t="shared" si="52"/>
        <v>0</v>
      </c>
      <c r="G140" s="55">
        <f t="shared" si="52"/>
        <v>100</v>
      </c>
      <c r="H140" s="55">
        <f t="shared" si="52"/>
        <v>0</v>
      </c>
      <c r="I140" s="55">
        <f t="shared" si="52"/>
        <v>0</v>
      </c>
      <c r="J140" s="55">
        <f t="shared" si="52"/>
        <v>0</v>
      </c>
      <c r="K140" s="55">
        <f t="shared" si="52"/>
        <v>0</v>
      </c>
      <c r="L140" s="55">
        <f t="shared" si="52"/>
        <v>0</v>
      </c>
      <c r="M140" s="55">
        <f t="shared" si="52"/>
        <v>0</v>
      </c>
      <c r="N140" s="55">
        <f t="shared" si="52"/>
        <v>0</v>
      </c>
      <c r="O140" s="55">
        <f t="shared" si="52"/>
        <v>130</v>
      </c>
      <c r="P140" s="55">
        <f t="shared" si="52"/>
        <v>0</v>
      </c>
      <c r="Q140" s="52">
        <f t="shared" si="48"/>
        <v>330</v>
      </c>
      <c r="R140" s="52"/>
    </row>
    <row r="141" spans="1:18" ht="33.75">
      <c r="A141" s="57" t="s">
        <v>166</v>
      </c>
      <c r="B141" s="65">
        <f t="shared" si="43"/>
        <v>0</v>
      </c>
      <c r="C141" s="65"/>
      <c r="D141" s="50">
        <f t="shared" si="51"/>
        <v>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2">
        <f t="shared" si="48"/>
        <v>0</v>
      </c>
      <c r="R141" s="52"/>
    </row>
    <row r="142" spans="1:18" ht="22.5">
      <c r="A142" s="57" t="s">
        <v>167</v>
      </c>
      <c r="B142" s="65">
        <f t="shared" si="43"/>
        <v>330</v>
      </c>
      <c r="C142" s="65">
        <v>330</v>
      </c>
      <c r="D142" s="50">
        <f t="shared" si="51"/>
        <v>0</v>
      </c>
      <c r="E142" s="55">
        <v>100</v>
      </c>
      <c r="F142" s="55"/>
      <c r="G142" s="55">
        <v>100</v>
      </c>
      <c r="H142" s="55"/>
      <c r="I142" s="55"/>
      <c r="J142" s="55"/>
      <c r="K142" s="55"/>
      <c r="L142" s="55"/>
      <c r="M142" s="55"/>
      <c r="N142" s="55"/>
      <c r="O142" s="55">
        <v>130</v>
      </c>
      <c r="P142" s="55"/>
      <c r="Q142" s="52">
        <f t="shared" si="48"/>
        <v>330</v>
      </c>
      <c r="R142" s="52"/>
    </row>
    <row r="143" spans="1:18" ht="33.75">
      <c r="A143" s="57" t="s">
        <v>168</v>
      </c>
      <c r="B143" s="65">
        <f t="shared" si="43"/>
        <v>0</v>
      </c>
      <c r="C143" s="65"/>
      <c r="D143" s="50">
        <f t="shared" si="51"/>
        <v>0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2">
        <f t="shared" si="48"/>
        <v>0</v>
      </c>
      <c r="R143" s="52"/>
    </row>
    <row r="144" spans="1:18" ht="12.75">
      <c r="A144" s="53" t="s">
        <v>169</v>
      </c>
      <c r="B144" s="65">
        <f t="shared" si="43"/>
        <v>0</v>
      </c>
      <c r="C144" s="65"/>
      <c r="D144" s="50">
        <f t="shared" si="51"/>
        <v>0</v>
      </c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2">
        <f t="shared" si="48"/>
        <v>0</v>
      </c>
      <c r="R144" s="52"/>
    </row>
    <row r="145" spans="1:18" ht="12.75">
      <c r="A145" s="53" t="s">
        <v>170</v>
      </c>
      <c r="B145" s="65">
        <f t="shared" si="43"/>
        <v>390</v>
      </c>
      <c r="C145" s="65">
        <v>390</v>
      </c>
      <c r="D145" s="50">
        <f t="shared" si="51"/>
        <v>0</v>
      </c>
      <c r="E145" s="55">
        <f aca="true" t="shared" si="53" ref="E145:P145">E146+E149</f>
        <v>100</v>
      </c>
      <c r="F145" s="55">
        <f t="shared" si="53"/>
        <v>0</v>
      </c>
      <c r="G145" s="55">
        <f t="shared" si="53"/>
        <v>0</v>
      </c>
      <c r="H145" s="55">
        <f t="shared" si="53"/>
        <v>100</v>
      </c>
      <c r="I145" s="55">
        <f t="shared" si="53"/>
        <v>0</v>
      </c>
      <c r="J145" s="55">
        <f t="shared" si="53"/>
        <v>0</v>
      </c>
      <c r="K145" s="55">
        <f t="shared" si="53"/>
        <v>0</v>
      </c>
      <c r="L145" s="55">
        <f t="shared" si="53"/>
        <v>0</v>
      </c>
      <c r="M145" s="55">
        <f t="shared" si="53"/>
        <v>0</v>
      </c>
      <c r="N145" s="55">
        <f t="shared" si="53"/>
        <v>100</v>
      </c>
      <c r="O145" s="55">
        <f t="shared" si="53"/>
        <v>0</v>
      </c>
      <c r="P145" s="55">
        <f t="shared" si="53"/>
        <v>90</v>
      </c>
      <c r="Q145" s="52">
        <f t="shared" si="48"/>
        <v>390</v>
      </c>
      <c r="R145" s="52"/>
    </row>
    <row r="146" spans="1:18" ht="12.75">
      <c r="A146" s="53" t="s">
        <v>171</v>
      </c>
      <c r="B146" s="65">
        <f t="shared" si="43"/>
        <v>390</v>
      </c>
      <c r="C146" s="65">
        <v>390</v>
      </c>
      <c r="D146" s="50">
        <f t="shared" si="51"/>
        <v>0</v>
      </c>
      <c r="E146" s="55">
        <f aca="true" t="shared" si="54" ref="E146:P147">E147</f>
        <v>100</v>
      </c>
      <c r="F146" s="55">
        <f t="shared" si="54"/>
        <v>0</v>
      </c>
      <c r="G146" s="55">
        <f t="shared" si="54"/>
        <v>0</v>
      </c>
      <c r="H146" s="55">
        <f t="shared" si="54"/>
        <v>100</v>
      </c>
      <c r="I146" s="55">
        <f t="shared" si="54"/>
        <v>0</v>
      </c>
      <c r="J146" s="55">
        <f t="shared" si="54"/>
        <v>0</v>
      </c>
      <c r="K146" s="55">
        <f t="shared" si="54"/>
        <v>0</v>
      </c>
      <c r="L146" s="55">
        <f t="shared" si="54"/>
        <v>0</v>
      </c>
      <c r="M146" s="55">
        <f t="shared" si="54"/>
        <v>0</v>
      </c>
      <c r="N146" s="55">
        <f t="shared" si="54"/>
        <v>100</v>
      </c>
      <c r="O146" s="55">
        <f t="shared" si="54"/>
        <v>0</v>
      </c>
      <c r="P146" s="55">
        <f t="shared" si="54"/>
        <v>90</v>
      </c>
      <c r="Q146" s="52">
        <f t="shared" si="48"/>
        <v>390</v>
      </c>
      <c r="R146" s="52"/>
    </row>
    <row r="147" spans="1:18" ht="22.5">
      <c r="A147" s="57" t="s">
        <v>172</v>
      </c>
      <c r="B147" s="65">
        <f t="shared" si="43"/>
        <v>390</v>
      </c>
      <c r="C147" s="65">
        <v>390</v>
      </c>
      <c r="D147" s="50">
        <f t="shared" si="51"/>
        <v>0</v>
      </c>
      <c r="E147" s="55">
        <f t="shared" si="54"/>
        <v>100</v>
      </c>
      <c r="F147" s="55">
        <f t="shared" si="54"/>
        <v>0</v>
      </c>
      <c r="G147" s="55">
        <f t="shared" si="54"/>
        <v>0</v>
      </c>
      <c r="H147" s="55">
        <f t="shared" si="54"/>
        <v>100</v>
      </c>
      <c r="I147" s="55">
        <f t="shared" si="54"/>
        <v>0</v>
      </c>
      <c r="J147" s="55">
        <f t="shared" si="54"/>
        <v>0</v>
      </c>
      <c r="K147" s="55">
        <f t="shared" si="54"/>
        <v>0</v>
      </c>
      <c r="L147" s="55">
        <f t="shared" si="54"/>
        <v>0</v>
      </c>
      <c r="M147" s="55">
        <f t="shared" si="54"/>
        <v>0</v>
      </c>
      <c r="N147" s="55">
        <f t="shared" si="54"/>
        <v>100</v>
      </c>
      <c r="O147" s="55">
        <f t="shared" si="54"/>
        <v>0</v>
      </c>
      <c r="P147" s="55">
        <f t="shared" si="54"/>
        <v>90</v>
      </c>
      <c r="Q147" s="52">
        <f t="shared" si="48"/>
        <v>390</v>
      </c>
      <c r="R147" s="52"/>
    </row>
    <row r="148" spans="1:18" ht="12.75">
      <c r="A148" s="53" t="s">
        <v>173</v>
      </c>
      <c r="B148" s="65">
        <f t="shared" si="43"/>
        <v>390</v>
      </c>
      <c r="C148" s="65">
        <v>390</v>
      </c>
      <c r="D148" s="50">
        <f t="shared" si="51"/>
        <v>0</v>
      </c>
      <c r="E148" s="55">
        <v>100</v>
      </c>
      <c r="F148" s="55"/>
      <c r="G148" s="55"/>
      <c r="H148" s="55">
        <v>100</v>
      </c>
      <c r="I148" s="55"/>
      <c r="J148" s="55"/>
      <c r="K148" s="55">
        <v>0</v>
      </c>
      <c r="L148" s="55"/>
      <c r="M148" s="55"/>
      <c r="N148" s="55">
        <v>100</v>
      </c>
      <c r="O148" s="55"/>
      <c r="P148" s="55">
        <v>90</v>
      </c>
      <c r="Q148" s="52">
        <f t="shared" si="48"/>
        <v>390</v>
      </c>
      <c r="R148" s="52"/>
    </row>
    <row r="149" spans="1:18" ht="12.75">
      <c r="A149" s="53" t="s">
        <v>174</v>
      </c>
      <c r="B149" s="65">
        <f t="shared" si="43"/>
        <v>0</v>
      </c>
      <c r="C149" s="65">
        <v>0</v>
      </c>
      <c r="D149" s="50">
        <f t="shared" si="51"/>
        <v>0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2">
        <f t="shared" si="48"/>
        <v>0</v>
      </c>
      <c r="R149" s="52"/>
    </row>
    <row r="150" spans="1:18" ht="12.75">
      <c r="A150" s="53" t="s">
        <v>175</v>
      </c>
      <c r="B150" s="65">
        <f t="shared" si="43"/>
        <v>0</v>
      </c>
      <c r="C150" s="65"/>
      <c r="D150" s="50">
        <f t="shared" si="51"/>
        <v>0</v>
      </c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2">
        <f t="shared" si="48"/>
        <v>0</v>
      </c>
      <c r="R150" s="52"/>
    </row>
    <row r="151" spans="1:18" ht="12.75">
      <c r="A151" s="53" t="s">
        <v>176</v>
      </c>
      <c r="B151" s="65">
        <f t="shared" si="43"/>
        <v>0</v>
      </c>
      <c r="C151" s="65"/>
      <c r="D151" s="50">
        <f t="shared" si="51"/>
        <v>0</v>
      </c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2">
        <f t="shared" si="48"/>
        <v>0</v>
      </c>
      <c r="R151" s="52"/>
    </row>
    <row r="152" spans="1:18" ht="12.75">
      <c r="A152" s="53" t="s">
        <v>177</v>
      </c>
      <c r="B152" s="65">
        <f t="shared" si="43"/>
        <v>142286.7</v>
      </c>
      <c r="C152" s="65">
        <v>142286.7</v>
      </c>
      <c r="D152" s="50">
        <f t="shared" si="51"/>
        <v>0</v>
      </c>
      <c r="E152" s="55">
        <f aca="true" t="shared" si="55" ref="E152:P152">E114</f>
        <v>13118</v>
      </c>
      <c r="F152" s="55">
        <f t="shared" si="55"/>
        <v>11748</v>
      </c>
      <c r="G152" s="55">
        <f t="shared" si="55"/>
        <v>11974.6</v>
      </c>
      <c r="H152" s="55">
        <f t="shared" si="55"/>
        <v>10898.6</v>
      </c>
      <c r="I152" s="55">
        <f t="shared" si="55"/>
        <v>13077.6</v>
      </c>
      <c r="J152" s="55">
        <f t="shared" si="55"/>
        <v>12811.6</v>
      </c>
      <c r="K152" s="55">
        <f t="shared" si="55"/>
        <v>11362.6</v>
      </c>
      <c r="L152" s="55">
        <f t="shared" si="55"/>
        <v>10454.7</v>
      </c>
      <c r="M152" s="55">
        <f t="shared" si="55"/>
        <v>13003.199999999999</v>
      </c>
      <c r="N152" s="55">
        <f t="shared" si="55"/>
        <v>10365.6</v>
      </c>
      <c r="O152" s="55">
        <f t="shared" si="55"/>
        <v>10385.6</v>
      </c>
      <c r="P152" s="55">
        <f t="shared" si="55"/>
        <v>13086.599999999999</v>
      </c>
      <c r="Q152" s="52">
        <f t="shared" si="48"/>
        <v>142286.7</v>
      </c>
      <c r="R152" s="52"/>
    </row>
    <row r="153" spans="1:18" ht="22.5">
      <c r="A153" s="57" t="s">
        <v>178</v>
      </c>
      <c r="B153" s="65">
        <f t="shared" si="43"/>
        <v>2000</v>
      </c>
      <c r="C153" s="65">
        <v>2000</v>
      </c>
      <c r="D153" s="50">
        <f t="shared" si="51"/>
        <v>0</v>
      </c>
      <c r="E153" s="55"/>
      <c r="F153" s="55"/>
      <c r="G153" s="55"/>
      <c r="H153" s="55"/>
      <c r="I153" s="55"/>
      <c r="J153" s="55"/>
      <c r="K153" s="55">
        <v>1000</v>
      </c>
      <c r="L153" s="55"/>
      <c r="M153" s="55"/>
      <c r="N153" s="55">
        <v>500</v>
      </c>
      <c r="O153" s="55">
        <v>500</v>
      </c>
      <c r="P153" s="55"/>
      <c r="Q153" s="52">
        <f t="shared" si="48"/>
        <v>2000</v>
      </c>
      <c r="R153" s="52"/>
    </row>
    <row r="154" spans="1:18" ht="22.5">
      <c r="A154" s="57" t="s">
        <v>179</v>
      </c>
      <c r="B154" s="65">
        <f t="shared" si="43"/>
        <v>140286.7</v>
      </c>
      <c r="C154" s="65">
        <v>140286.7</v>
      </c>
      <c r="D154" s="50">
        <f t="shared" si="51"/>
        <v>0</v>
      </c>
      <c r="E154" s="55">
        <f aca="true" t="shared" si="56" ref="E154:P154">E152-E153</f>
        <v>13118</v>
      </c>
      <c r="F154" s="55">
        <f t="shared" si="56"/>
        <v>11748</v>
      </c>
      <c r="G154" s="55">
        <f t="shared" si="56"/>
        <v>11974.6</v>
      </c>
      <c r="H154" s="55">
        <f t="shared" si="56"/>
        <v>10898.6</v>
      </c>
      <c r="I154" s="55">
        <f t="shared" si="56"/>
        <v>13077.6</v>
      </c>
      <c r="J154" s="55">
        <f t="shared" si="56"/>
        <v>12811.6</v>
      </c>
      <c r="K154" s="55">
        <f t="shared" si="56"/>
        <v>10362.6</v>
      </c>
      <c r="L154" s="55">
        <f t="shared" si="56"/>
        <v>10454.7</v>
      </c>
      <c r="M154" s="55">
        <f t="shared" si="56"/>
        <v>13003.199999999999</v>
      </c>
      <c r="N154" s="55">
        <f t="shared" si="56"/>
        <v>9865.6</v>
      </c>
      <c r="O154" s="55">
        <f t="shared" si="56"/>
        <v>9885.6</v>
      </c>
      <c r="P154" s="55">
        <f t="shared" si="56"/>
        <v>13086.599999999999</v>
      </c>
      <c r="Q154" s="52">
        <f t="shared" si="48"/>
        <v>140286.7</v>
      </c>
      <c r="R154" s="52"/>
    </row>
    <row r="155" spans="1:18" ht="12.75">
      <c r="A155" s="53" t="s">
        <v>180</v>
      </c>
      <c r="B155" s="65"/>
      <c r="C155" s="65"/>
      <c r="D155" s="50">
        <f t="shared" si="51"/>
        <v>0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2">
        <f t="shared" si="48"/>
        <v>0</v>
      </c>
      <c r="R155" s="52"/>
    </row>
    <row r="156" spans="1:18" ht="12.75">
      <c r="A156" s="53" t="s">
        <v>181</v>
      </c>
      <c r="B156" s="65"/>
      <c r="C156" s="65"/>
      <c r="D156" s="50">
        <f t="shared" si="51"/>
        <v>0</v>
      </c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2">
        <f t="shared" si="48"/>
        <v>0</v>
      </c>
      <c r="R156" s="52"/>
    </row>
    <row r="157" spans="1:18" ht="12.75">
      <c r="A157" s="53" t="s">
        <v>182</v>
      </c>
      <c r="B157" s="65">
        <v>1</v>
      </c>
      <c r="C157" s="65">
        <v>1</v>
      </c>
      <c r="D157" s="50">
        <f t="shared" si="51"/>
        <v>0</v>
      </c>
      <c r="E157" s="55">
        <v>1</v>
      </c>
      <c r="F157" s="55">
        <v>1</v>
      </c>
      <c r="G157" s="55">
        <v>1</v>
      </c>
      <c r="H157" s="55">
        <v>1</v>
      </c>
      <c r="I157" s="55">
        <v>1</v>
      </c>
      <c r="J157" s="55">
        <v>1</v>
      </c>
      <c r="K157" s="55">
        <v>1</v>
      </c>
      <c r="L157" s="55">
        <v>1</v>
      </c>
      <c r="M157" s="55">
        <v>1</v>
      </c>
      <c r="N157" s="55">
        <v>1</v>
      </c>
      <c r="O157" s="55">
        <v>1</v>
      </c>
      <c r="P157" s="55">
        <v>1</v>
      </c>
      <c r="Q157" s="52">
        <f t="shared" si="48"/>
        <v>12</v>
      </c>
      <c r="R157" s="52"/>
    </row>
    <row r="158" spans="1:18" ht="12.75">
      <c r="A158" s="53" t="s">
        <v>183</v>
      </c>
      <c r="B158" s="65">
        <v>1</v>
      </c>
      <c r="C158" s="65">
        <v>1</v>
      </c>
      <c r="D158" s="50">
        <f t="shared" si="51"/>
        <v>0</v>
      </c>
      <c r="E158" s="55">
        <v>1</v>
      </c>
      <c r="F158" s="55">
        <v>1</v>
      </c>
      <c r="G158" s="55">
        <v>1</v>
      </c>
      <c r="H158" s="55">
        <v>1</v>
      </c>
      <c r="I158" s="55">
        <v>1</v>
      </c>
      <c r="J158" s="55">
        <v>1</v>
      </c>
      <c r="K158" s="55">
        <v>1</v>
      </c>
      <c r="L158" s="55">
        <v>1</v>
      </c>
      <c r="M158" s="55">
        <v>1</v>
      </c>
      <c r="N158" s="55">
        <v>1</v>
      </c>
      <c r="O158" s="55">
        <v>1</v>
      </c>
      <c r="P158" s="55">
        <v>1</v>
      </c>
      <c r="Q158" s="52">
        <f t="shared" si="48"/>
        <v>12</v>
      </c>
      <c r="R158" s="52"/>
    </row>
    <row r="159" spans="1:18" ht="12.75">
      <c r="A159" s="53" t="s">
        <v>184</v>
      </c>
      <c r="B159" s="65">
        <v>9</v>
      </c>
      <c r="C159" s="65">
        <v>9</v>
      </c>
      <c r="D159" s="50">
        <f t="shared" si="51"/>
        <v>0</v>
      </c>
      <c r="E159" s="55">
        <v>9</v>
      </c>
      <c r="F159" s="55">
        <v>9</v>
      </c>
      <c r="G159" s="55">
        <v>9</v>
      </c>
      <c r="H159" s="55">
        <v>9</v>
      </c>
      <c r="I159" s="55">
        <v>9</v>
      </c>
      <c r="J159" s="55">
        <v>9</v>
      </c>
      <c r="K159" s="55">
        <v>9</v>
      </c>
      <c r="L159" s="55">
        <v>9</v>
      </c>
      <c r="M159" s="55">
        <v>9</v>
      </c>
      <c r="N159" s="55">
        <v>9</v>
      </c>
      <c r="O159" s="55">
        <v>9</v>
      </c>
      <c r="P159" s="55">
        <v>9</v>
      </c>
      <c r="Q159" s="52">
        <f t="shared" si="48"/>
        <v>108</v>
      </c>
      <c r="R159" s="52"/>
    </row>
    <row r="160" spans="1:18" ht="12.75">
      <c r="A160" s="53" t="s">
        <v>185</v>
      </c>
      <c r="B160" s="65">
        <v>1</v>
      </c>
      <c r="C160" s="65">
        <v>1</v>
      </c>
      <c r="D160" s="50">
        <f t="shared" si="51"/>
        <v>0</v>
      </c>
      <c r="E160" s="55">
        <v>1</v>
      </c>
      <c r="F160" s="55">
        <v>1</v>
      </c>
      <c r="G160" s="55">
        <v>1</v>
      </c>
      <c r="H160" s="55">
        <v>1</v>
      </c>
      <c r="I160" s="55">
        <v>1</v>
      </c>
      <c r="J160" s="55">
        <v>1</v>
      </c>
      <c r="K160" s="55">
        <v>1</v>
      </c>
      <c r="L160" s="55">
        <v>1</v>
      </c>
      <c r="M160" s="55">
        <v>1</v>
      </c>
      <c r="N160" s="55">
        <v>1</v>
      </c>
      <c r="O160" s="55">
        <v>1</v>
      </c>
      <c r="P160" s="55">
        <v>1</v>
      </c>
      <c r="Q160" s="52">
        <f t="shared" si="48"/>
        <v>12</v>
      </c>
      <c r="R160" s="52"/>
    </row>
    <row r="161" spans="1:18" ht="12.75">
      <c r="A161" s="53" t="s">
        <v>185</v>
      </c>
      <c r="B161" s="65"/>
      <c r="C161" s="65"/>
      <c r="D161" s="50">
        <f t="shared" si="51"/>
        <v>0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2">
        <f t="shared" si="48"/>
        <v>0</v>
      </c>
      <c r="R161" s="52"/>
    </row>
    <row r="162" spans="1:18" ht="12.75">
      <c r="A162" s="61" t="s">
        <v>188</v>
      </c>
      <c r="B162" s="62"/>
      <c r="C162" s="62"/>
      <c r="D162" s="50">
        <f t="shared" si="51"/>
        <v>0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52">
        <f t="shared" si="48"/>
        <v>0</v>
      </c>
      <c r="R162" s="52"/>
    </row>
    <row r="163" spans="1:18" ht="33.75">
      <c r="A163" s="48" t="s">
        <v>137</v>
      </c>
      <c r="B163" s="64">
        <f>B164</f>
        <v>102943.40000000001</v>
      </c>
      <c r="C163" s="64">
        <v>102943.4</v>
      </c>
      <c r="D163" s="50">
        <f t="shared" si="51"/>
        <v>0</v>
      </c>
      <c r="E163" s="51">
        <v>1</v>
      </c>
      <c r="F163" s="51">
        <v>2</v>
      </c>
      <c r="G163" s="51">
        <v>3</v>
      </c>
      <c r="H163" s="51">
        <v>4</v>
      </c>
      <c r="I163" s="51">
        <v>5</v>
      </c>
      <c r="J163" s="51">
        <v>6</v>
      </c>
      <c r="K163" s="51">
        <v>7</v>
      </c>
      <c r="L163" s="51">
        <v>8</v>
      </c>
      <c r="M163" s="51">
        <v>9</v>
      </c>
      <c r="N163" s="51">
        <v>10</v>
      </c>
      <c r="O163" s="51">
        <v>11</v>
      </c>
      <c r="P163" s="51">
        <v>12</v>
      </c>
      <c r="Q163" s="52">
        <f t="shared" si="48"/>
        <v>78</v>
      </c>
      <c r="R163" s="52"/>
    </row>
    <row r="164" spans="1:18" ht="12.75">
      <c r="A164" s="53" t="s">
        <v>138</v>
      </c>
      <c r="B164" s="65">
        <f>SUM(E164:P164)</f>
        <v>102943.40000000001</v>
      </c>
      <c r="C164" s="65">
        <v>102943.4</v>
      </c>
      <c r="D164" s="50">
        <f t="shared" si="51"/>
        <v>0</v>
      </c>
      <c r="E164" s="55">
        <f aca="true" t="shared" si="57" ref="E164:P164">E165</f>
        <v>8222.5</v>
      </c>
      <c r="F164" s="55">
        <f t="shared" si="57"/>
        <v>7192.5</v>
      </c>
      <c r="G164" s="55">
        <f t="shared" si="57"/>
        <v>9236.9</v>
      </c>
      <c r="H164" s="55">
        <f t="shared" si="57"/>
        <v>6886.9</v>
      </c>
      <c r="I164" s="55">
        <f t="shared" si="57"/>
        <v>8674.8</v>
      </c>
      <c r="J164" s="55">
        <f t="shared" si="57"/>
        <v>8702.9</v>
      </c>
      <c r="K164" s="55">
        <f t="shared" si="57"/>
        <v>8271.9</v>
      </c>
      <c r="L164" s="55">
        <f t="shared" si="57"/>
        <v>9241.9</v>
      </c>
      <c r="M164" s="55">
        <f t="shared" si="57"/>
        <v>10147.8</v>
      </c>
      <c r="N164" s="55">
        <f t="shared" si="57"/>
        <v>9084.8</v>
      </c>
      <c r="O164" s="55">
        <f t="shared" si="57"/>
        <v>9112.7</v>
      </c>
      <c r="P164" s="55">
        <f t="shared" si="57"/>
        <v>8167.8</v>
      </c>
      <c r="Q164" s="52">
        <f t="shared" si="48"/>
        <v>102943.40000000001</v>
      </c>
      <c r="R164" s="52"/>
    </row>
    <row r="165" spans="1:18" ht="12.75">
      <c r="A165" s="53" t="s">
        <v>139</v>
      </c>
      <c r="B165" s="65">
        <f aca="true" t="shared" si="58" ref="B165:B205">SUM(E165:P165)</f>
        <v>102943.40000000001</v>
      </c>
      <c r="C165" s="65">
        <v>102943.4</v>
      </c>
      <c r="D165" s="50">
        <f t="shared" si="51"/>
        <v>0</v>
      </c>
      <c r="E165" s="55">
        <f aca="true" t="shared" si="59" ref="E165:P165">E166+E196</f>
        <v>8222.5</v>
      </c>
      <c r="F165" s="55">
        <f t="shared" si="59"/>
        <v>7192.5</v>
      </c>
      <c r="G165" s="55">
        <f t="shared" si="59"/>
        <v>9236.9</v>
      </c>
      <c r="H165" s="55">
        <f t="shared" si="59"/>
        <v>6886.9</v>
      </c>
      <c r="I165" s="55">
        <f t="shared" si="59"/>
        <v>8674.8</v>
      </c>
      <c r="J165" s="55">
        <f t="shared" si="59"/>
        <v>8702.9</v>
      </c>
      <c r="K165" s="55">
        <f t="shared" si="59"/>
        <v>8271.9</v>
      </c>
      <c r="L165" s="55">
        <f t="shared" si="59"/>
        <v>9241.9</v>
      </c>
      <c r="M165" s="55">
        <f t="shared" si="59"/>
        <v>10147.8</v>
      </c>
      <c r="N165" s="55">
        <f t="shared" si="59"/>
        <v>9084.8</v>
      </c>
      <c r="O165" s="55">
        <f t="shared" si="59"/>
        <v>9112.7</v>
      </c>
      <c r="P165" s="55">
        <f t="shared" si="59"/>
        <v>8167.8</v>
      </c>
      <c r="Q165" s="52">
        <f t="shared" si="48"/>
        <v>102943.40000000001</v>
      </c>
      <c r="R165" s="52"/>
    </row>
    <row r="166" spans="1:18" ht="12.75">
      <c r="A166" s="53" t="s">
        <v>140</v>
      </c>
      <c r="B166" s="65">
        <f t="shared" si="58"/>
        <v>102553.40000000001</v>
      </c>
      <c r="C166" s="65">
        <v>102553.4</v>
      </c>
      <c r="D166" s="50">
        <f t="shared" si="51"/>
        <v>0</v>
      </c>
      <c r="E166" s="55">
        <f aca="true" t="shared" si="60" ref="E166:P166">E167+E169+E176</f>
        <v>8122.5</v>
      </c>
      <c r="F166" s="55">
        <f t="shared" si="60"/>
        <v>7192.5</v>
      </c>
      <c r="G166" s="55">
        <f t="shared" si="60"/>
        <v>9136.9</v>
      </c>
      <c r="H166" s="55">
        <f t="shared" si="60"/>
        <v>6886.9</v>
      </c>
      <c r="I166" s="55">
        <f t="shared" si="60"/>
        <v>8674.8</v>
      </c>
      <c r="J166" s="55">
        <f t="shared" si="60"/>
        <v>8702.9</v>
      </c>
      <c r="K166" s="55">
        <f t="shared" si="60"/>
        <v>8271.9</v>
      </c>
      <c r="L166" s="55">
        <f t="shared" si="60"/>
        <v>9241.9</v>
      </c>
      <c r="M166" s="55">
        <f t="shared" si="60"/>
        <v>10147.8</v>
      </c>
      <c r="N166" s="55">
        <f t="shared" si="60"/>
        <v>8984.8</v>
      </c>
      <c r="O166" s="55">
        <f t="shared" si="60"/>
        <v>9022.7</v>
      </c>
      <c r="P166" s="55">
        <f t="shared" si="60"/>
        <v>8167.8</v>
      </c>
      <c r="Q166" s="52">
        <f t="shared" si="48"/>
        <v>102553.40000000001</v>
      </c>
      <c r="R166" s="52"/>
    </row>
    <row r="167" spans="1:18" ht="12.75">
      <c r="A167" s="53" t="s">
        <v>141</v>
      </c>
      <c r="B167" s="65">
        <f t="shared" si="58"/>
        <v>65478</v>
      </c>
      <c r="C167" s="65">
        <v>65478</v>
      </c>
      <c r="D167" s="50">
        <f t="shared" si="51"/>
        <v>0</v>
      </c>
      <c r="E167" s="55">
        <f aca="true" t="shared" si="61" ref="E167:P167">E168</f>
        <v>5000</v>
      </c>
      <c r="F167" s="55">
        <f t="shared" si="61"/>
        <v>5000</v>
      </c>
      <c r="G167" s="55">
        <f t="shared" si="61"/>
        <v>5040</v>
      </c>
      <c r="H167" s="55">
        <f t="shared" si="61"/>
        <v>5040</v>
      </c>
      <c r="I167" s="55">
        <f t="shared" si="61"/>
        <v>4040</v>
      </c>
      <c r="J167" s="55">
        <f t="shared" si="61"/>
        <v>5040</v>
      </c>
      <c r="K167" s="55">
        <f t="shared" si="61"/>
        <v>5040</v>
      </c>
      <c r="L167" s="55">
        <f t="shared" si="61"/>
        <v>7518</v>
      </c>
      <c r="M167" s="55">
        <f t="shared" si="61"/>
        <v>6040</v>
      </c>
      <c r="N167" s="55">
        <f t="shared" si="61"/>
        <v>6040</v>
      </c>
      <c r="O167" s="55">
        <f t="shared" si="61"/>
        <v>6040</v>
      </c>
      <c r="P167" s="55">
        <f t="shared" si="61"/>
        <v>5640</v>
      </c>
      <c r="Q167" s="52">
        <f t="shared" si="48"/>
        <v>65478</v>
      </c>
      <c r="R167" s="52"/>
    </row>
    <row r="168" spans="1:18" ht="12.75">
      <c r="A168" s="53" t="s">
        <v>142</v>
      </c>
      <c r="B168" s="65">
        <f t="shared" si="58"/>
        <v>65478</v>
      </c>
      <c r="C168" s="65">
        <v>65478</v>
      </c>
      <c r="D168" s="50">
        <f t="shared" si="51"/>
        <v>0</v>
      </c>
      <c r="E168" s="55">
        <v>5000</v>
      </c>
      <c r="F168" s="55">
        <v>5000</v>
      </c>
      <c r="G168" s="55">
        <v>5040</v>
      </c>
      <c r="H168" s="55">
        <v>5040</v>
      </c>
      <c r="I168" s="55">
        <v>4040</v>
      </c>
      <c r="J168" s="55">
        <v>5040</v>
      </c>
      <c r="K168" s="55">
        <v>5040</v>
      </c>
      <c r="L168" s="55">
        <v>7518</v>
      </c>
      <c r="M168" s="55">
        <v>6040</v>
      </c>
      <c r="N168" s="55">
        <v>6040</v>
      </c>
      <c r="O168" s="55">
        <v>6040</v>
      </c>
      <c r="P168" s="55">
        <v>5640</v>
      </c>
      <c r="Q168" s="52">
        <f t="shared" si="48"/>
        <v>65478</v>
      </c>
      <c r="R168" s="52"/>
    </row>
    <row r="169" spans="1:18" ht="22.5">
      <c r="A169" s="57" t="s">
        <v>143</v>
      </c>
      <c r="B169" s="65">
        <f t="shared" si="58"/>
        <v>7197.500000000001</v>
      </c>
      <c r="C169" s="65">
        <v>7197.5</v>
      </c>
      <c r="D169" s="50">
        <f t="shared" si="51"/>
        <v>0</v>
      </c>
      <c r="E169" s="55">
        <f aca="true" t="shared" si="62" ref="E169:O169">E170+E175</f>
        <v>652.5</v>
      </c>
      <c r="F169" s="55">
        <f t="shared" si="62"/>
        <v>652.5</v>
      </c>
      <c r="G169" s="55">
        <f t="shared" si="62"/>
        <v>656.9</v>
      </c>
      <c r="H169" s="55">
        <f t="shared" si="62"/>
        <v>656.9</v>
      </c>
      <c r="I169" s="55">
        <f t="shared" si="62"/>
        <v>444.79999999999995</v>
      </c>
      <c r="J169" s="55">
        <f t="shared" si="62"/>
        <v>452.9</v>
      </c>
      <c r="K169" s="55">
        <f t="shared" si="62"/>
        <v>452.9</v>
      </c>
      <c r="L169" s="55">
        <f t="shared" si="62"/>
        <v>623.9</v>
      </c>
      <c r="M169" s="55">
        <f t="shared" si="62"/>
        <v>664.8</v>
      </c>
      <c r="N169" s="55">
        <f t="shared" si="62"/>
        <v>664.8</v>
      </c>
      <c r="O169" s="55">
        <f t="shared" si="62"/>
        <v>664.8</v>
      </c>
      <c r="P169" s="55">
        <f>P170+P175</f>
        <v>609.8</v>
      </c>
      <c r="Q169" s="52">
        <f t="shared" si="48"/>
        <v>7197.500000000001</v>
      </c>
      <c r="R169" s="52"/>
    </row>
    <row r="170" spans="1:18" ht="12.75">
      <c r="A170" s="53" t="s">
        <v>144</v>
      </c>
      <c r="B170" s="65">
        <f t="shared" si="58"/>
        <v>5887.500000000001</v>
      </c>
      <c r="C170" s="65">
        <v>5887.5</v>
      </c>
      <c r="D170" s="50">
        <f t="shared" si="51"/>
        <v>0</v>
      </c>
      <c r="E170" s="55">
        <f aca="true" t="shared" si="63" ref="E170:P170">E171+E172+E173+E174</f>
        <v>532.5</v>
      </c>
      <c r="F170" s="55">
        <f t="shared" si="63"/>
        <v>532.5</v>
      </c>
      <c r="G170" s="55">
        <f t="shared" si="63"/>
        <v>536.9</v>
      </c>
      <c r="H170" s="55">
        <f t="shared" si="63"/>
        <v>536.9</v>
      </c>
      <c r="I170" s="55">
        <f t="shared" si="63"/>
        <v>364.79999999999995</v>
      </c>
      <c r="J170" s="55">
        <f t="shared" si="63"/>
        <v>372.9</v>
      </c>
      <c r="K170" s="55">
        <f t="shared" si="63"/>
        <v>372.9</v>
      </c>
      <c r="L170" s="55">
        <f t="shared" si="63"/>
        <v>514.3</v>
      </c>
      <c r="M170" s="55">
        <f t="shared" si="63"/>
        <v>544</v>
      </c>
      <c r="N170" s="55">
        <f t="shared" si="63"/>
        <v>544</v>
      </c>
      <c r="O170" s="55">
        <f t="shared" si="63"/>
        <v>544</v>
      </c>
      <c r="P170" s="55">
        <f t="shared" si="63"/>
        <v>491.79999999999995</v>
      </c>
      <c r="Q170" s="52">
        <f t="shared" si="48"/>
        <v>5887.500000000001</v>
      </c>
      <c r="R170" s="52"/>
    </row>
    <row r="171" spans="1:18" ht="12.75">
      <c r="A171" s="53" t="s">
        <v>145</v>
      </c>
      <c r="B171" s="65">
        <f t="shared" si="58"/>
        <v>4577.5</v>
      </c>
      <c r="C171" s="65">
        <v>4577.5</v>
      </c>
      <c r="D171" s="50">
        <f t="shared" si="51"/>
        <v>0</v>
      </c>
      <c r="E171" s="55">
        <v>420</v>
      </c>
      <c r="F171" s="55">
        <v>420</v>
      </c>
      <c r="G171" s="55">
        <f>420+4.4</f>
        <v>424.4</v>
      </c>
      <c r="H171" s="55">
        <f>420+4.4</f>
        <v>424.4</v>
      </c>
      <c r="I171" s="55">
        <f>280+4.4</f>
        <v>284.4</v>
      </c>
      <c r="J171" s="55">
        <f>280+4.4</f>
        <v>284.4</v>
      </c>
      <c r="K171" s="55">
        <f>280+4.4</f>
        <v>284.4</v>
      </c>
      <c r="L171" s="55">
        <f>383.5+4.4</f>
        <v>387.9</v>
      </c>
      <c r="M171" s="55">
        <f>420+4.4</f>
        <v>424.4</v>
      </c>
      <c r="N171" s="55">
        <f>420+4.4</f>
        <v>424.4</v>
      </c>
      <c r="O171" s="55">
        <f>420+4.4</f>
        <v>424.4</v>
      </c>
      <c r="P171" s="55">
        <f>419.5-5.5-39.6</f>
        <v>374.4</v>
      </c>
      <c r="Q171" s="52">
        <f t="shared" si="48"/>
        <v>4577.5</v>
      </c>
      <c r="R171" s="52"/>
    </row>
    <row r="172" spans="1:18" ht="12.75">
      <c r="A172" s="53" t="s">
        <v>146</v>
      </c>
      <c r="B172" s="65">
        <f t="shared" si="58"/>
        <v>527.5000000000001</v>
      </c>
      <c r="C172" s="65">
        <v>527.5</v>
      </c>
      <c r="D172" s="50">
        <f t="shared" si="51"/>
        <v>0</v>
      </c>
      <c r="E172" s="55">
        <f>E167*0.0081</f>
        <v>40.5</v>
      </c>
      <c r="F172" s="55">
        <f>F167*0.0081</f>
        <v>40.5</v>
      </c>
      <c r="G172" s="55">
        <v>40.5</v>
      </c>
      <c r="H172" s="55">
        <v>40.5</v>
      </c>
      <c r="I172" s="55">
        <v>32.4</v>
      </c>
      <c r="J172" s="55">
        <v>40.5</v>
      </c>
      <c r="K172" s="55">
        <v>40.5</v>
      </c>
      <c r="L172" s="55">
        <v>60.6</v>
      </c>
      <c r="M172" s="55">
        <v>48.6</v>
      </c>
      <c r="N172" s="55">
        <v>48.6</v>
      </c>
      <c r="O172" s="55">
        <v>48.6</v>
      </c>
      <c r="P172" s="55">
        <v>45.7</v>
      </c>
      <c r="Q172" s="52">
        <f t="shared" si="48"/>
        <v>527.5000000000001</v>
      </c>
      <c r="R172" s="52"/>
    </row>
    <row r="173" spans="1:18" ht="12.75">
      <c r="A173" s="53" t="s">
        <v>147</v>
      </c>
      <c r="B173" s="65">
        <f t="shared" si="58"/>
        <v>655</v>
      </c>
      <c r="C173" s="65">
        <v>655</v>
      </c>
      <c r="D173" s="50">
        <f t="shared" si="51"/>
        <v>0</v>
      </c>
      <c r="E173" s="55">
        <v>60</v>
      </c>
      <c r="F173" s="55">
        <v>60</v>
      </c>
      <c r="G173" s="55">
        <v>60</v>
      </c>
      <c r="H173" s="55">
        <v>60</v>
      </c>
      <c r="I173" s="55">
        <v>40</v>
      </c>
      <c r="J173" s="55">
        <v>40</v>
      </c>
      <c r="K173" s="55">
        <v>40</v>
      </c>
      <c r="L173" s="55">
        <v>54.8</v>
      </c>
      <c r="M173" s="55">
        <v>60</v>
      </c>
      <c r="N173" s="55">
        <v>60</v>
      </c>
      <c r="O173" s="55">
        <v>60</v>
      </c>
      <c r="P173" s="55">
        <v>60.2</v>
      </c>
      <c r="Q173" s="52">
        <f t="shared" si="48"/>
        <v>655</v>
      </c>
      <c r="R173" s="52"/>
    </row>
    <row r="174" spans="1:18" ht="12.75">
      <c r="A174" s="53" t="s">
        <v>148</v>
      </c>
      <c r="B174" s="65">
        <f t="shared" si="58"/>
        <v>127.5</v>
      </c>
      <c r="C174" s="65">
        <v>127.5</v>
      </c>
      <c r="D174" s="50">
        <f t="shared" si="51"/>
        <v>0</v>
      </c>
      <c r="E174" s="55">
        <v>12</v>
      </c>
      <c r="F174" s="55">
        <v>12</v>
      </c>
      <c r="G174" s="55">
        <v>12</v>
      </c>
      <c r="H174" s="55">
        <v>12</v>
      </c>
      <c r="I174" s="55">
        <v>8</v>
      </c>
      <c r="J174" s="55">
        <v>8</v>
      </c>
      <c r="K174" s="55">
        <v>8</v>
      </c>
      <c r="L174" s="55">
        <v>11</v>
      </c>
      <c r="M174" s="55">
        <v>11</v>
      </c>
      <c r="N174" s="55">
        <v>11</v>
      </c>
      <c r="O174" s="55">
        <v>11</v>
      </c>
      <c r="P174" s="55">
        <v>11.5</v>
      </c>
      <c r="Q174" s="52">
        <f t="shared" si="48"/>
        <v>127.5</v>
      </c>
      <c r="R174" s="52"/>
    </row>
    <row r="175" spans="1:18" ht="12.75">
      <c r="A175" s="53" t="s">
        <v>149</v>
      </c>
      <c r="B175" s="65">
        <f t="shared" si="58"/>
        <v>1310</v>
      </c>
      <c r="C175" s="65">
        <v>1310</v>
      </c>
      <c r="D175" s="50">
        <f t="shared" si="51"/>
        <v>0</v>
      </c>
      <c r="E175" s="55">
        <v>120</v>
      </c>
      <c r="F175" s="55">
        <v>120</v>
      </c>
      <c r="G175" s="55">
        <v>120</v>
      </c>
      <c r="H175" s="55">
        <v>120</v>
      </c>
      <c r="I175" s="55">
        <v>80</v>
      </c>
      <c r="J175" s="55">
        <v>80</v>
      </c>
      <c r="K175" s="55">
        <v>80</v>
      </c>
      <c r="L175" s="55">
        <v>109.6</v>
      </c>
      <c r="M175" s="55">
        <f>M167*0.02</f>
        <v>120.8</v>
      </c>
      <c r="N175" s="55">
        <f>N167*0.02</f>
        <v>120.8</v>
      </c>
      <c r="O175" s="55">
        <f>O167*0.02</f>
        <v>120.8</v>
      </c>
      <c r="P175" s="55">
        <f>120.4-2.4</f>
        <v>118</v>
      </c>
      <c r="Q175" s="52">
        <f t="shared" si="48"/>
        <v>1310</v>
      </c>
      <c r="R175" s="52"/>
    </row>
    <row r="176" spans="1:18" ht="12.75">
      <c r="A176" s="53" t="s">
        <v>150</v>
      </c>
      <c r="B176" s="65">
        <f t="shared" si="58"/>
        <v>29877.9</v>
      </c>
      <c r="C176" s="65">
        <v>29877.9</v>
      </c>
      <c r="D176" s="50">
        <f t="shared" si="51"/>
        <v>0</v>
      </c>
      <c r="E176" s="55">
        <f>+E177+E180+E181+E183+E184+E187+E189+E190+E191</f>
        <v>2470</v>
      </c>
      <c r="F176" s="55">
        <f aca="true" t="shared" si="64" ref="F176:P176">+F177+F180+F181+F183+F184+F187+F189+F190+F191</f>
        <v>1540</v>
      </c>
      <c r="G176" s="55">
        <f t="shared" si="64"/>
        <v>3440</v>
      </c>
      <c r="H176" s="55">
        <f t="shared" si="64"/>
        <v>1190</v>
      </c>
      <c r="I176" s="55">
        <f t="shared" si="64"/>
        <v>4190</v>
      </c>
      <c r="J176" s="55">
        <f t="shared" si="64"/>
        <v>3210</v>
      </c>
      <c r="K176" s="55">
        <f t="shared" si="64"/>
        <v>2779</v>
      </c>
      <c r="L176" s="55">
        <f t="shared" si="64"/>
        <v>1100</v>
      </c>
      <c r="M176" s="55">
        <f t="shared" si="64"/>
        <v>3443</v>
      </c>
      <c r="N176" s="55">
        <f t="shared" si="64"/>
        <v>2280</v>
      </c>
      <c r="O176" s="55">
        <f t="shared" si="64"/>
        <v>2317.9</v>
      </c>
      <c r="P176" s="55">
        <f t="shared" si="64"/>
        <v>1918</v>
      </c>
      <c r="Q176" s="52">
        <f t="shared" si="48"/>
        <v>29877.9</v>
      </c>
      <c r="R176" s="52"/>
    </row>
    <row r="177" spans="1:18" ht="12.75">
      <c r="A177" s="53" t="s">
        <v>151</v>
      </c>
      <c r="B177" s="65">
        <f t="shared" si="58"/>
        <v>380</v>
      </c>
      <c r="C177" s="65">
        <v>380</v>
      </c>
      <c r="D177" s="50">
        <f t="shared" si="51"/>
        <v>0</v>
      </c>
      <c r="E177" s="55">
        <v>100</v>
      </c>
      <c r="F177" s="55">
        <v>100</v>
      </c>
      <c r="G177" s="55">
        <v>100</v>
      </c>
      <c r="H177" s="55"/>
      <c r="I177" s="55"/>
      <c r="J177" s="55"/>
      <c r="K177" s="55"/>
      <c r="L177" s="55"/>
      <c r="M177" s="55"/>
      <c r="N177" s="55"/>
      <c r="O177" s="55">
        <v>80</v>
      </c>
      <c r="P177" s="55"/>
      <c r="Q177" s="52">
        <f t="shared" si="48"/>
        <v>380</v>
      </c>
      <c r="R177" s="52"/>
    </row>
    <row r="178" spans="1:18" ht="12.75">
      <c r="A178" s="53" t="s">
        <v>152</v>
      </c>
      <c r="B178" s="65">
        <f t="shared" si="58"/>
        <v>0</v>
      </c>
      <c r="C178" s="65"/>
      <c r="D178" s="50">
        <f t="shared" si="51"/>
        <v>0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2">
        <f t="shared" si="48"/>
        <v>0</v>
      </c>
      <c r="R178" s="52"/>
    </row>
    <row r="179" spans="1:18" ht="12.75">
      <c r="A179" s="53" t="s">
        <v>153</v>
      </c>
      <c r="B179" s="65">
        <f t="shared" si="58"/>
        <v>0</v>
      </c>
      <c r="C179" s="65"/>
      <c r="D179" s="50">
        <f t="shared" si="51"/>
        <v>0</v>
      </c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2">
        <f t="shared" si="48"/>
        <v>0</v>
      </c>
      <c r="R179" s="52"/>
    </row>
    <row r="180" spans="1:18" ht="12.75">
      <c r="A180" s="53" t="s">
        <v>154</v>
      </c>
      <c r="B180" s="65">
        <f t="shared" si="58"/>
        <v>500</v>
      </c>
      <c r="C180" s="65">
        <v>500</v>
      </c>
      <c r="D180" s="50">
        <f t="shared" si="51"/>
        <v>0</v>
      </c>
      <c r="E180" s="55">
        <v>50</v>
      </c>
      <c r="F180" s="55">
        <v>50</v>
      </c>
      <c r="G180" s="55">
        <v>50</v>
      </c>
      <c r="H180" s="55">
        <v>50</v>
      </c>
      <c r="I180" s="55">
        <v>50</v>
      </c>
      <c r="J180" s="55">
        <v>50</v>
      </c>
      <c r="K180" s="55"/>
      <c r="L180" s="55"/>
      <c r="M180" s="55">
        <v>50</v>
      </c>
      <c r="N180" s="55">
        <v>50</v>
      </c>
      <c r="O180" s="55">
        <v>50</v>
      </c>
      <c r="P180" s="55">
        <v>50</v>
      </c>
      <c r="Q180" s="52">
        <f t="shared" si="48"/>
        <v>500</v>
      </c>
      <c r="R180" s="52"/>
    </row>
    <row r="181" spans="1:18" ht="12.75">
      <c r="A181" s="53" t="s">
        <v>155</v>
      </c>
      <c r="B181" s="65">
        <f t="shared" si="58"/>
        <v>400</v>
      </c>
      <c r="C181" s="65">
        <v>400</v>
      </c>
      <c r="D181" s="50">
        <f t="shared" si="51"/>
        <v>0</v>
      </c>
      <c r="E181" s="55">
        <v>40</v>
      </c>
      <c r="F181" s="55">
        <v>40</v>
      </c>
      <c r="G181" s="55">
        <v>40</v>
      </c>
      <c r="H181" s="55">
        <v>40</v>
      </c>
      <c r="I181" s="55">
        <v>40</v>
      </c>
      <c r="J181" s="55">
        <v>40</v>
      </c>
      <c r="K181" s="55"/>
      <c r="L181" s="55"/>
      <c r="M181" s="55">
        <v>40</v>
      </c>
      <c r="N181" s="55">
        <v>40</v>
      </c>
      <c r="O181" s="55">
        <v>40</v>
      </c>
      <c r="P181" s="55">
        <v>40</v>
      </c>
      <c r="Q181" s="52">
        <f t="shared" si="48"/>
        <v>400</v>
      </c>
      <c r="R181" s="52"/>
    </row>
    <row r="182" spans="1:18" ht="12.75">
      <c r="A182" s="53" t="s">
        <v>156</v>
      </c>
      <c r="B182" s="65">
        <f t="shared" si="58"/>
        <v>0</v>
      </c>
      <c r="C182" s="65"/>
      <c r="D182" s="50">
        <f t="shared" si="51"/>
        <v>0</v>
      </c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2">
        <f aca="true" t="shared" si="65" ref="Q182:Q245">E182+F182+G182+H182+I182+J182+K182+L182+M182+N182+O182+P182</f>
        <v>0</v>
      </c>
      <c r="R182" s="52"/>
    </row>
    <row r="183" spans="1:18" ht="12.75">
      <c r="A183" s="53" t="s">
        <v>157</v>
      </c>
      <c r="B183" s="65">
        <f t="shared" si="58"/>
        <v>100</v>
      </c>
      <c r="C183" s="65">
        <v>100</v>
      </c>
      <c r="D183" s="50">
        <f t="shared" si="51"/>
        <v>0</v>
      </c>
      <c r="E183" s="55">
        <v>50</v>
      </c>
      <c r="F183" s="55"/>
      <c r="G183" s="55"/>
      <c r="H183" s="55"/>
      <c r="I183" s="55"/>
      <c r="J183" s="55"/>
      <c r="K183" s="55"/>
      <c r="L183" s="55"/>
      <c r="M183" s="55"/>
      <c r="N183" s="55">
        <v>50</v>
      </c>
      <c r="O183" s="55"/>
      <c r="P183" s="55"/>
      <c r="Q183" s="52">
        <f t="shared" si="65"/>
        <v>100</v>
      </c>
      <c r="R183" s="52"/>
    </row>
    <row r="184" spans="1:18" ht="12.75">
      <c r="A184" s="53" t="s">
        <v>158</v>
      </c>
      <c r="B184" s="65">
        <f t="shared" si="58"/>
        <v>60</v>
      </c>
      <c r="C184" s="65">
        <v>60</v>
      </c>
      <c r="D184" s="50">
        <f t="shared" si="51"/>
        <v>0</v>
      </c>
      <c r="E184" s="55"/>
      <c r="F184" s="55">
        <v>60</v>
      </c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2">
        <f t="shared" si="65"/>
        <v>60</v>
      </c>
      <c r="R184" s="52"/>
    </row>
    <row r="185" spans="1:18" ht="12.75">
      <c r="A185" s="53" t="s">
        <v>159</v>
      </c>
      <c r="B185" s="65">
        <f t="shared" si="58"/>
        <v>0</v>
      </c>
      <c r="C185" s="65"/>
      <c r="D185" s="50">
        <f t="shared" si="51"/>
        <v>0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2">
        <f t="shared" si="65"/>
        <v>0</v>
      </c>
      <c r="R185" s="52"/>
    </row>
    <row r="186" spans="1:18" ht="12.75">
      <c r="A186" s="53" t="s">
        <v>160</v>
      </c>
      <c r="B186" s="65">
        <f t="shared" si="58"/>
        <v>0</v>
      </c>
      <c r="C186" s="65"/>
      <c r="D186" s="50">
        <f t="shared" si="51"/>
        <v>0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2">
        <f t="shared" si="65"/>
        <v>0</v>
      </c>
      <c r="R186" s="52"/>
    </row>
    <row r="187" spans="1:18" ht="12.75">
      <c r="A187" s="53" t="s">
        <v>161</v>
      </c>
      <c r="B187" s="65">
        <f t="shared" si="58"/>
        <v>147.9</v>
      </c>
      <c r="C187" s="65">
        <v>147.9</v>
      </c>
      <c r="D187" s="50">
        <f t="shared" si="51"/>
        <v>0</v>
      </c>
      <c r="E187" s="55"/>
      <c r="F187" s="55">
        <v>60</v>
      </c>
      <c r="G187" s="55"/>
      <c r="H187" s="55"/>
      <c r="I187" s="55"/>
      <c r="J187" s="55">
        <v>20</v>
      </c>
      <c r="K187" s="55">
        <v>20</v>
      </c>
      <c r="L187" s="55"/>
      <c r="M187" s="55"/>
      <c r="N187" s="55">
        <v>20</v>
      </c>
      <c r="O187" s="55">
        <v>27.9</v>
      </c>
      <c r="P187" s="55"/>
      <c r="Q187" s="52">
        <f t="shared" si="65"/>
        <v>147.9</v>
      </c>
      <c r="R187" s="52"/>
    </row>
    <row r="188" spans="1:18" ht="12.75">
      <c r="A188" s="53" t="s">
        <v>162</v>
      </c>
      <c r="B188" s="65">
        <f t="shared" si="58"/>
        <v>0</v>
      </c>
      <c r="C188" s="65"/>
      <c r="D188" s="50">
        <f t="shared" si="51"/>
        <v>0</v>
      </c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2">
        <f t="shared" si="65"/>
        <v>0</v>
      </c>
      <c r="R188" s="52"/>
    </row>
    <row r="189" spans="1:18" ht="12.75">
      <c r="A189" s="53" t="s">
        <v>163</v>
      </c>
      <c r="B189" s="65">
        <f t="shared" si="58"/>
        <v>26600</v>
      </c>
      <c r="C189" s="65">
        <v>26600</v>
      </c>
      <c r="D189" s="50">
        <f t="shared" si="51"/>
        <v>0</v>
      </c>
      <c r="E189" s="55">
        <v>2000</v>
      </c>
      <c r="F189" s="55">
        <v>1000</v>
      </c>
      <c r="G189" s="55">
        <v>3000</v>
      </c>
      <c r="H189" s="55">
        <v>1000</v>
      </c>
      <c r="I189" s="55">
        <v>4000</v>
      </c>
      <c r="J189" s="55">
        <v>3000</v>
      </c>
      <c r="K189" s="55">
        <v>2659</v>
      </c>
      <c r="L189" s="55">
        <v>1000</v>
      </c>
      <c r="M189" s="55">
        <v>3233</v>
      </c>
      <c r="N189" s="55">
        <v>2000</v>
      </c>
      <c r="O189" s="55">
        <v>2000</v>
      </c>
      <c r="P189" s="55">
        <v>1708</v>
      </c>
      <c r="Q189" s="52">
        <f t="shared" si="65"/>
        <v>26600</v>
      </c>
      <c r="R189" s="52"/>
    </row>
    <row r="190" spans="1:18" ht="12.75">
      <c r="A190" s="53" t="s">
        <v>164</v>
      </c>
      <c r="B190" s="65">
        <f t="shared" si="58"/>
        <v>1360</v>
      </c>
      <c r="C190" s="65">
        <v>1360</v>
      </c>
      <c r="D190" s="50">
        <f t="shared" si="51"/>
        <v>0</v>
      </c>
      <c r="E190" s="55">
        <v>130</v>
      </c>
      <c r="F190" s="55">
        <v>130</v>
      </c>
      <c r="G190" s="55">
        <v>120</v>
      </c>
      <c r="H190" s="55">
        <v>100</v>
      </c>
      <c r="I190" s="55">
        <v>100</v>
      </c>
      <c r="J190" s="55">
        <v>100</v>
      </c>
      <c r="K190" s="55">
        <v>100</v>
      </c>
      <c r="L190" s="55">
        <v>100</v>
      </c>
      <c r="M190" s="55">
        <v>120</v>
      </c>
      <c r="N190" s="55">
        <v>120</v>
      </c>
      <c r="O190" s="55">
        <v>120</v>
      </c>
      <c r="P190" s="55">
        <v>120</v>
      </c>
      <c r="Q190" s="52">
        <f t="shared" si="65"/>
        <v>1360</v>
      </c>
      <c r="R190" s="52"/>
    </row>
    <row r="191" spans="1:18" ht="33.75">
      <c r="A191" s="57" t="s">
        <v>165</v>
      </c>
      <c r="B191" s="65">
        <f t="shared" si="58"/>
        <v>330</v>
      </c>
      <c r="C191" s="65">
        <v>330</v>
      </c>
      <c r="D191" s="50">
        <f t="shared" si="51"/>
        <v>0</v>
      </c>
      <c r="E191" s="55">
        <f aca="true" t="shared" si="66" ref="E191:P191">E192+E193+E194</f>
        <v>100</v>
      </c>
      <c r="F191" s="55">
        <f t="shared" si="66"/>
        <v>100</v>
      </c>
      <c r="G191" s="55">
        <f t="shared" si="66"/>
        <v>130</v>
      </c>
      <c r="H191" s="55">
        <f t="shared" si="66"/>
        <v>0</v>
      </c>
      <c r="I191" s="55">
        <f t="shared" si="66"/>
        <v>0</v>
      </c>
      <c r="J191" s="55">
        <f t="shared" si="66"/>
        <v>0</v>
      </c>
      <c r="K191" s="55">
        <f t="shared" si="66"/>
        <v>0</v>
      </c>
      <c r="L191" s="55">
        <f t="shared" si="66"/>
        <v>0</v>
      </c>
      <c r="M191" s="55">
        <f t="shared" si="66"/>
        <v>0</v>
      </c>
      <c r="N191" s="55">
        <f t="shared" si="66"/>
        <v>0</v>
      </c>
      <c r="O191" s="55">
        <f t="shared" si="66"/>
        <v>0</v>
      </c>
      <c r="P191" s="55">
        <f t="shared" si="66"/>
        <v>0</v>
      </c>
      <c r="Q191" s="52">
        <f t="shared" si="65"/>
        <v>330</v>
      </c>
      <c r="R191" s="52"/>
    </row>
    <row r="192" spans="1:18" ht="33.75">
      <c r="A192" s="57" t="s">
        <v>166</v>
      </c>
      <c r="B192" s="65">
        <f t="shared" si="58"/>
        <v>0</v>
      </c>
      <c r="C192" s="65"/>
      <c r="D192" s="50">
        <f t="shared" si="51"/>
        <v>0</v>
      </c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2">
        <f t="shared" si="65"/>
        <v>0</v>
      </c>
      <c r="R192" s="52"/>
    </row>
    <row r="193" spans="1:18" ht="22.5">
      <c r="A193" s="57" t="s">
        <v>167</v>
      </c>
      <c r="B193" s="65">
        <f t="shared" si="58"/>
        <v>330</v>
      </c>
      <c r="C193" s="65">
        <v>330</v>
      </c>
      <c r="D193" s="50">
        <f t="shared" si="51"/>
        <v>0</v>
      </c>
      <c r="E193" s="55">
        <v>100</v>
      </c>
      <c r="F193" s="55">
        <v>100</v>
      </c>
      <c r="G193" s="55">
        <v>130</v>
      </c>
      <c r="H193" s="55"/>
      <c r="I193" s="55"/>
      <c r="J193" s="55"/>
      <c r="K193" s="55"/>
      <c r="L193" s="55"/>
      <c r="M193" s="55"/>
      <c r="N193" s="55"/>
      <c r="O193" s="55"/>
      <c r="P193" s="55"/>
      <c r="Q193" s="52">
        <f t="shared" si="65"/>
        <v>330</v>
      </c>
      <c r="R193" s="52"/>
    </row>
    <row r="194" spans="1:18" ht="33.75">
      <c r="A194" s="57" t="s">
        <v>168</v>
      </c>
      <c r="B194" s="65">
        <f t="shared" si="58"/>
        <v>0</v>
      </c>
      <c r="C194" s="65"/>
      <c r="D194" s="50">
        <f t="shared" si="51"/>
        <v>0</v>
      </c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2">
        <f t="shared" si="65"/>
        <v>0</v>
      </c>
      <c r="R194" s="52"/>
    </row>
    <row r="195" spans="1:18" ht="12.75">
      <c r="A195" s="53" t="s">
        <v>169</v>
      </c>
      <c r="B195" s="65">
        <f t="shared" si="58"/>
        <v>0</v>
      </c>
      <c r="C195" s="65"/>
      <c r="D195" s="50">
        <f t="shared" si="51"/>
        <v>0</v>
      </c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2">
        <f t="shared" si="65"/>
        <v>0</v>
      </c>
      <c r="R195" s="52"/>
    </row>
    <row r="196" spans="1:18" ht="12.75">
      <c r="A196" s="53" t="s">
        <v>170</v>
      </c>
      <c r="B196" s="65">
        <f t="shared" si="58"/>
        <v>390</v>
      </c>
      <c r="C196" s="65">
        <v>390</v>
      </c>
      <c r="D196" s="50">
        <f t="shared" si="51"/>
        <v>0</v>
      </c>
      <c r="E196" s="55">
        <f aca="true" t="shared" si="67" ref="E196:P196">E197+E200</f>
        <v>100</v>
      </c>
      <c r="F196" s="55">
        <f t="shared" si="67"/>
        <v>0</v>
      </c>
      <c r="G196" s="55">
        <f t="shared" si="67"/>
        <v>100</v>
      </c>
      <c r="H196" s="55">
        <f t="shared" si="67"/>
        <v>0</v>
      </c>
      <c r="I196" s="55">
        <f t="shared" si="67"/>
        <v>0</v>
      </c>
      <c r="J196" s="55">
        <f t="shared" si="67"/>
        <v>0</v>
      </c>
      <c r="K196" s="55">
        <f t="shared" si="67"/>
        <v>0</v>
      </c>
      <c r="L196" s="55">
        <f t="shared" si="67"/>
        <v>0</v>
      </c>
      <c r="M196" s="55">
        <f t="shared" si="67"/>
        <v>0</v>
      </c>
      <c r="N196" s="55">
        <f t="shared" si="67"/>
        <v>100</v>
      </c>
      <c r="O196" s="55">
        <f t="shared" si="67"/>
        <v>90</v>
      </c>
      <c r="P196" s="55">
        <f t="shared" si="67"/>
        <v>0</v>
      </c>
      <c r="Q196" s="52">
        <f t="shared" si="65"/>
        <v>390</v>
      </c>
      <c r="R196" s="52"/>
    </row>
    <row r="197" spans="1:18" ht="12.75">
      <c r="A197" s="53" t="s">
        <v>171</v>
      </c>
      <c r="B197" s="65">
        <f t="shared" si="58"/>
        <v>390</v>
      </c>
      <c r="C197" s="65">
        <v>390</v>
      </c>
      <c r="D197" s="50">
        <f t="shared" si="51"/>
        <v>0</v>
      </c>
      <c r="E197" s="55">
        <f aca="true" t="shared" si="68" ref="E197:P198">E198</f>
        <v>100</v>
      </c>
      <c r="F197" s="55">
        <f t="shared" si="68"/>
        <v>0</v>
      </c>
      <c r="G197" s="55">
        <f t="shared" si="68"/>
        <v>100</v>
      </c>
      <c r="H197" s="55">
        <f t="shared" si="68"/>
        <v>0</v>
      </c>
      <c r="I197" s="55">
        <f t="shared" si="68"/>
        <v>0</v>
      </c>
      <c r="J197" s="55">
        <f t="shared" si="68"/>
        <v>0</v>
      </c>
      <c r="K197" s="55">
        <f t="shared" si="68"/>
        <v>0</v>
      </c>
      <c r="L197" s="55">
        <f t="shared" si="68"/>
        <v>0</v>
      </c>
      <c r="M197" s="55">
        <f t="shared" si="68"/>
        <v>0</v>
      </c>
      <c r="N197" s="55">
        <f t="shared" si="68"/>
        <v>100</v>
      </c>
      <c r="O197" s="55">
        <f t="shared" si="68"/>
        <v>90</v>
      </c>
      <c r="P197" s="55">
        <f t="shared" si="68"/>
        <v>0</v>
      </c>
      <c r="Q197" s="52">
        <f t="shared" si="65"/>
        <v>390</v>
      </c>
      <c r="R197" s="52"/>
    </row>
    <row r="198" spans="1:18" ht="22.5">
      <c r="A198" s="57" t="s">
        <v>172</v>
      </c>
      <c r="B198" s="65">
        <f t="shared" si="58"/>
        <v>390</v>
      </c>
      <c r="C198" s="65">
        <v>390</v>
      </c>
      <c r="D198" s="50">
        <f t="shared" si="51"/>
        <v>0</v>
      </c>
      <c r="E198" s="55">
        <f t="shared" si="68"/>
        <v>100</v>
      </c>
      <c r="F198" s="55">
        <f t="shared" si="68"/>
        <v>0</v>
      </c>
      <c r="G198" s="55">
        <f t="shared" si="68"/>
        <v>100</v>
      </c>
      <c r="H198" s="55">
        <f t="shared" si="68"/>
        <v>0</v>
      </c>
      <c r="I198" s="55">
        <f t="shared" si="68"/>
        <v>0</v>
      </c>
      <c r="J198" s="55">
        <f t="shared" si="68"/>
        <v>0</v>
      </c>
      <c r="K198" s="55">
        <f t="shared" si="68"/>
        <v>0</v>
      </c>
      <c r="L198" s="55">
        <f t="shared" si="68"/>
        <v>0</v>
      </c>
      <c r="M198" s="55">
        <f t="shared" si="68"/>
        <v>0</v>
      </c>
      <c r="N198" s="55">
        <f t="shared" si="68"/>
        <v>100</v>
      </c>
      <c r="O198" s="55">
        <f t="shared" si="68"/>
        <v>90</v>
      </c>
      <c r="P198" s="55">
        <f t="shared" si="68"/>
        <v>0</v>
      </c>
      <c r="Q198" s="52">
        <f t="shared" si="65"/>
        <v>390</v>
      </c>
      <c r="R198" s="52"/>
    </row>
    <row r="199" spans="1:18" ht="12.75">
      <c r="A199" s="53" t="s">
        <v>173</v>
      </c>
      <c r="B199" s="65">
        <f t="shared" si="58"/>
        <v>390</v>
      </c>
      <c r="C199" s="65">
        <v>390</v>
      </c>
      <c r="D199" s="50">
        <f t="shared" si="51"/>
        <v>0</v>
      </c>
      <c r="E199" s="55">
        <v>100</v>
      </c>
      <c r="F199" s="55"/>
      <c r="G199" s="55">
        <v>100</v>
      </c>
      <c r="H199" s="55"/>
      <c r="I199" s="55"/>
      <c r="J199" s="55"/>
      <c r="K199" s="55"/>
      <c r="L199" s="55"/>
      <c r="M199" s="55"/>
      <c r="N199" s="55">
        <v>100</v>
      </c>
      <c r="O199" s="55">
        <v>90</v>
      </c>
      <c r="P199" s="55"/>
      <c r="Q199" s="52">
        <f t="shared" si="65"/>
        <v>390</v>
      </c>
      <c r="R199" s="52"/>
    </row>
    <row r="200" spans="1:18" ht="12.75">
      <c r="A200" s="53" t="s">
        <v>174</v>
      </c>
      <c r="B200" s="65">
        <f t="shared" si="58"/>
        <v>0</v>
      </c>
      <c r="C200" s="65">
        <v>0</v>
      </c>
      <c r="D200" s="50">
        <f aca="true" t="shared" si="69" ref="D200:D263">+C200-B200</f>
        <v>0</v>
      </c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2">
        <f t="shared" si="65"/>
        <v>0</v>
      </c>
      <c r="R200" s="52"/>
    </row>
    <row r="201" spans="1:18" ht="12.75">
      <c r="A201" s="53" t="s">
        <v>175</v>
      </c>
      <c r="B201" s="65">
        <f t="shared" si="58"/>
        <v>0</v>
      </c>
      <c r="C201" s="65"/>
      <c r="D201" s="50">
        <f t="shared" si="69"/>
        <v>0</v>
      </c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2">
        <f t="shared" si="65"/>
        <v>0</v>
      </c>
      <c r="R201" s="52"/>
    </row>
    <row r="202" spans="1:18" ht="12.75">
      <c r="A202" s="53" t="s">
        <v>176</v>
      </c>
      <c r="B202" s="65">
        <f t="shared" si="58"/>
        <v>0</v>
      </c>
      <c r="C202" s="65"/>
      <c r="D202" s="50">
        <f t="shared" si="69"/>
        <v>0</v>
      </c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2">
        <f t="shared" si="65"/>
        <v>0</v>
      </c>
      <c r="R202" s="52"/>
    </row>
    <row r="203" spans="1:18" ht="12.75">
      <c r="A203" s="53" t="s">
        <v>177</v>
      </c>
      <c r="B203" s="65">
        <f t="shared" si="58"/>
        <v>102943.40000000001</v>
      </c>
      <c r="C203" s="65">
        <v>102943.4</v>
      </c>
      <c r="D203" s="50">
        <f t="shared" si="69"/>
        <v>0</v>
      </c>
      <c r="E203" s="55">
        <f aca="true" t="shared" si="70" ref="E203:P203">E165</f>
        <v>8222.5</v>
      </c>
      <c r="F203" s="55">
        <f t="shared" si="70"/>
        <v>7192.5</v>
      </c>
      <c r="G203" s="55">
        <f t="shared" si="70"/>
        <v>9236.9</v>
      </c>
      <c r="H203" s="55">
        <f t="shared" si="70"/>
        <v>6886.9</v>
      </c>
      <c r="I203" s="55">
        <f t="shared" si="70"/>
        <v>8674.8</v>
      </c>
      <c r="J203" s="55">
        <f t="shared" si="70"/>
        <v>8702.9</v>
      </c>
      <c r="K203" s="55">
        <f t="shared" si="70"/>
        <v>8271.9</v>
      </c>
      <c r="L203" s="55">
        <f t="shared" si="70"/>
        <v>9241.9</v>
      </c>
      <c r="M203" s="55">
        <f t="shared" si="70"/>
        <v>10147.8</v>
      </c>
      <c r="N203" s="55">
        <f t="shared" si="70"/>
        <v>9084.8</v>
      </c>
      <c r="O203" s="55">
        <f t="shared" si="70"/>
        <v>9112.7</v>
      </c>
      <c r="P203" s="55">
        <f t="shared" si="70"/>
        <v>8167.8</v>
      </c>
      <c r="Q203" s="52">
        <f t="shared" si="65"/>
        <v>102943.40000000001</v>
      </c>
      <c r="R203" s="52"/>
    </row>
    <row r="204" spans="1:18" ht="22.5">
      <c r="A204" s="57" t="s">
        <v>178</v>
      </c>
      <c r="B204" s="65">
        <f t="shared" si="58"/>
        <v>2000</v>
      </c>
      <c r="C204" s="65">
        <v>2000</v>
      </c>
      <c r="D204" s="50">
        <f t="shared" si="69"/>
        <v>0</v>
      </c>
      <c r="E204" s="55"/>
      <c r="F204" s="55"/>
      <c r="G204" s="55">
        <v>500</v>
      </c>
      <c r="H204" s="55"/>
      <c r="I204" s="55"/>
      <c r="J204" s="55"/>
      <c r="K204" s="55"/>
      <c r="L204" s="55"/>
      <c r="M204" s="55"/>
      <c r="N204" s="55"/>
      <c r="O204" s="55">
        <v>500</v>
      </c>
      <c r="P204" s="55">
        <v>1000</v>
      </c>
      <c r="Q204" s="52">
        <f t="shared" si="65"/>
        <v>2000</v>
      </c>
      <c r="R204" s="52"/>
    </row>
    <row r="205" spans="1:18" ht="22.5">
      <c r="A205" s="57" t="s">
        <v>179</v>
      </c>
      <c r="B205" s="65">
        <f t="shared" si="58"/>
        <v>100943.40000000001</v>
      </c>
      <c r="C205" s="65">
        <v>100943.4</v>
      </c>
      <c r="D205" s="50">
        <f t="shared" si="69"/>
        <v>0</v>
      </c>
      <c r="E205" s="55">
        <f aca="true" t="shared" si="71" ref="E205:P205">E203-E204</f>
        <v>8222.5</v>
      </c>
      <c r="F205" s="55">
        <f t="shared" si="71"/>
        <v>7192.5</v>
      </c>
      <c r="G205" s="55">
        <f t="shared" si="71"/>
        <v>8736.9</v>
      </c>
      <c r="H205" s="55">
        <f t="shared" si="71"/>
        <v>6886.9</v>
      </c>
      <c r="I205" s="55">
        <f t="shared" si="71"/>
        <v>8674.8</v>
      </c>
      <c r="J205" s="55">
        <f t="shared" si="71"/>
        <v>8702.9</v>
      </c>
      <c r="K205" s="55">
        <f t="shared" si="71"/>
        <v>8271.9</v>
      </c>
      <c r="L205" s="55">
        <f t="shared" si="71"/>
        <v>9241.9</v>
      </c>
      <c r="M205" s="55">
        <f t="shared" si="71"/>
        <v>10147.8</v>
      </c>
      <c r="N205" s="55">
        <f t="shared" si="71"/>
        <v>9084.8</v>
      </c>
      <c r="O205" s="55">
        <f t="shared" si="71"/>
        <v>8612.7</v>
      </c>
      <c r="P205" s="55">
        <f t="shared" si="71"/>
        <v>7167.8</v>
      </c>
      <c r="Q205" s="52">
        <f t="shared" si="65"/>
        <v>100943.40000000001</v>
      </c>
      <c r="R205" s="52"/>
    </row>
    <row r="206" spans="1:18" ht="12.75">
      <c r="A206" s="53" t="s">
        <v>180</v>
      </c>
      <c r="B206" s="65"/>
      <c r="C206" s="65"/>
      <c r="D206" s="50">
        <f t="shared" si="69"/>
        <v>0</v>
      </c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2">
        <f t="shared" si="65"/>
        <v>0</v>
      </c>
      <c r="R206" s="52"/>
    </row>
    <row r="207" spans="1:18" ht="12.75">
      <c r="A207" s="53" t="s">
        <v>181</v>
      </c>
      <c r="B207" s="65"/>
      <c r="C207" s="65"/>
      <c r="D207" s="50">
        <f t="shared" si="69"/>
        <v>0</v>
      </c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2">
        <f t="shared" si="65"/>
        <v>0</v>
      </c>
      <c r="R207" s="52"/>
    </row>
    <row r="208" spans="1:18" ht="12.75">
      <c r="A208" s="53" t="s">
        <v>182</v>
      </c>
      <c r="B208" s="65"/>
      <c r="C208" s="65"/>
      <c r="D208" s="50">
        <f t="shared" si="69"/>
        <v>0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2">
        <f t="shared" si="65"/>
        <v>0</v>
      </c>
      <c r="R208" s="52"/>
    </row>
    <row r="209" spans="1:18" ht="12.75">
      <c r="A209" s="53" t="s">
        <v>183</v>
      </c>
      <c r="B209" s="65"/>
      <c r="C209" s="65"/>
      <c r="D209" s="50">
        <f t="shared" si="69"/>
        <v>0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2">
        <f t="shared" si="65"/>
        <v>0</v>
      </c>
      <c r="R209" s="52"/>
    </row>
    <row r="210" spans="1:18" ht="12.75">
      <c r="A210" s="53" t="s">
        <v>184</v>
      </c>
      <c r="B210" s="65"/>
      <c r="C210" s="65"/>
      <c r="D210" s="50">
        <f t="shared" si="69"/>
        <v>0</v>
      </c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2">
        <f t="shared" si="65"/>
        <v>0</v>
      </c>
      <c r="R210" s="52"/>
    </row>
    <row r="211" spans="1:18" ht="12.75">
      <c r="A211" s="53" t="s">
        <v>185</v>
      </c>
      <c r="B211" s="65"/>
      <c r="C211" s="65"/>
      <c r="D211" s="50">
        <f t="shared" si="69"/>
        <v>0</v>
      </c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2">
        <f t="shared" si="65"/>
        <v>0</v>
      </c>
      <c r="R211" s="52"/>
    </row>
    <row r="212" spans="1:18" ht="12.75">
      <c r="A212" s="53" t="s">
        <v>185</v>
      </c>
      <c r="B212" s="65"/>
      <c r="C212" s="65"/>
      <c r="D212" s="50">
        <f t="shared" si="69"/>
        <v>0</v>
      </c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2">
        <f t="shared" si="65"/>
        <v>0</v>
      </c>
      <c r="R212" s="52"/>
    </row>
    <row r="213" spans="1:18" ht="12.75">
      <c r="A213" s="61" t="s">
        <v>189</v>
      </c>
      <c r="B213" s="62"/>
      <c r="C213" s="62"/>
      <c r="D213" s="50">
        <f t="shared" si="69"/>
        <v>0</v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52">
        <f t="shared" si="65"/>
        <v>0</v>
      </c>
      <c r="R213" s="52"/>
    </row>
    <row r="214" spans="1:18" ht="33.75">
      <c r="A214" s="48" t="s">
        <v>137</v>
      </c>
      <c r="B214" s="64">
        <f>B215</f>
        <v>101525</v>
      </c>
      <c r="C214" s="64">
        <v>101525</v>
      </c>
      <c r="D214" s="50">
        <f t="shared" si="69"/>
        <v>0</v>
      </c>
      <c r="E214" s="55">
        <v>1</v>
      </c>
      <c r="F214" s="55">
        <v>2</v>
      </c>
      <c r="G214" s="55">
        <v>3</v>
      </c>
      <c r="H214" s="55">
        <v>4</v>
      </c>
      <c r="I214" s="55">
        <v>5</v>
      </c>
      <c r="J214" s="55">
        <v>6</v>
      </c>
      <c r="K214" s="55">
        <v>7</v>
      </c>
      <c r="L214" s="55">
        <v>8</v>
      </c>
      <c r="M214" s="55">
        <v>9</v>
      </c>
      <c r="N214" s="55">
        <v>10</v>
      </c>
      <c r="O214" s="55">
        <v>11</v>
      </c>
      <c r="P214" s="55">
        <v>12</v>
      </c>
      <c r="Q214" s="52">
        <f t="shared" si="65"/>
        <v>78</v>
      </c>
      <c r="R214" s="52"/>
    </row>
    <row r="215" spans="1:18" ht="12.75">
      <c r="A215" s="53" t="s">
        <v>138</v>
      </c>
      <c r="B215" s="65">
        <f>SUM(E215:P215)</f>
        <v>101525</v>
      </c>
      <c r="C215" s="65">
        <v>101525</v>
      </c>
      <c r="D215" s="50">
        <f t="shared" si="69"/>
        <v>0</v>
      </c>
      <c r="E215" s="55">
        <f aca="true" t="shared" si="72" ref="E215:P215">E216</f>
        <v>7769.9</v>
      </c>
      <c r="F215" s="55">
        <f t="shared" si="72"/>
        <v>8233.9</v>
      </c>
      <c r="G215" s="55">
        <f t="shared" si="72"/>
        <v>8812.7</v>
      </c>
      <c r="H215" s="55">
        <f t="shared" si="72"/>
        <v>6782.7</v>
      </c>
      <c r="I215" s="55">
        <f t="shared" si="72"/>
        <v>8760.8</v>
      </c>
      <c r="J215" s="55">
        <f t="shared" si="72"/>
        <v>8800.8</v>
      </c>
      <c r="K215" s="55">
        <f t="shared" si="72"/>
        <v>10957.8</v>
      </c>
      <c r="L215" s="55">
        <f t="shared" si="72"/>
        <v>6710.8</v>
      </c>
      <c r="M215" s="55">
        <f t="shared" si="72"/>
        <v>9782</v>
      </c>
      <c r="N215" s="55">
        <f t="shared" si="72"/>
        <v>7882.7</v>
      </c>
      <c r="O215" s="55">
        <f t="shared" si="72"/>
        <v>7219.7</v>
      </c>
      <c r="P215" s="55">
        <f t="shared" si="72"/>
        <v>9811.2</v>
      </c>
      <c r="Q215" s="52">
        <f t="shared" si="65"/>
        <v>101525</v>
      </c>
      <c r="R215" s="52"/>
    </row>
    <row r="216" spans="1:18" ht="12.75">
      <c r="A216" s="53" t="s">
        <v>139</v>
      </c>
      <c r="B216" s="65">
        <f aca="true" t="shared" si="73" ref="B216:B256">SUM(E216:P216)</f>
        <v>101525</v>
      </c>
      <c r="C216" s="65">
        <v>101525</v>
      </c>
      <c r="D216" s="50">
        <f t="shared" si="69"/>
        <v>0</v>
      </c>
      <c r="E216" s="55">
        <f aca="true" t="shared" si="74" ref="E216:P216">E217+E247</f>
        <v>7769.9</v>
      </c>
      <c r="F216" s="55">
        <f t="shared" si="74"/>
        <v>8233.9</v>
      </c>
      <c r="G216" s="55">
        <f t="shared" si="74"/>
        <v>8812.7</v>
      </c>
      <c r="H216" s="55">
        <f t="shared" si="74"/>
        <v>6782.7</v>
      </c>
      <c r="I216" s="55">
        <f t="shared" si="74"/>
        <v>8760.8</v>
      </c>
      <c r="J216" s="55">
        <f t="shared" si="74"/>
        <v>8800.8</v>
      </c>
      <c r="K216" s="55">
        <f t="shared" si="74"/>
        <v>10957.8</v>
      </c>
      <c r="L216" s="55">
        <f t="shared" si="74"/>
        <v>6710.8</v>
      </c>
      <c r="M216" s="55">
        <f t="shared" si="74"/>
        <v>9782</v>
      </c>
      <c r="N216" s="55">
        <f t="shared" si="74"/>
        <v>7882.7</v>
      </c>
      <c r="O216" s="55">
        <f t="shared" si="74"/>
        <v>7219.7</v>
      </c>
      <c r="P216" s="55">
        <f t="shared" si="74"/>
        <v>9811.2</v>
      </c>
      <c r="Q216" s="52">
        <f t="shared" si="65"/>
        <v>101525</v>
      </c>
      <c r="R216" s="52"/>
    </row>
    <row r="217" spans="1:18" ht="12.75">
      <c r="A217" s="53" t="s">
        <v>140</v>
      </c>
      <c r="B217" s="65">
        <f t="shared" si="73"/>
        <v>101135</v>
      </c>
      <c r="C217" s="65">
        <v>101135</v>
      </c>
      <c r="D217" s="50">
        <f t="shared" si="69"/>
        <v>0</v>
      </c>
      <c r="E217" s="55">
        <f aca="true" t="shared" si="75" ref="E217:P217">E218+E220+E227</f>
        <v>7769.9</v>
      </c>
      <c r="F217" s="55">
        <f t="shared" si="75"/>
        <v>8033.9</v>
      </c>
      <c r="G217" s="55">
        <f t="shared" si="75"/>
        <v>8812.7</v>
      </c>
      <c r="H217" s="55">
        <f t="shared" si="75"/>
        <v>6782.7</v>
      </c>
      <c r="I217" s="55">
        <f t="shared" si="75"/>
        <v>8760.8</v>
      </c>
      <c r="J217" s="55">
        <f t="shared" si="75"/>
        <v>8800.8</v>
      </c>
      <c r="K217" s="55">
        <f t="shared" si="75"/>
        <v>10957.8</v>
      </c>
      <c r="L217" s="55">
        <f t="shared" si="75"/>
        <v>6710.8</v>
      </c>
      <c r="M217" s="55">
        <f t="shared" si="75"/>
        <v>9782</v>
      </c>
      <c r="N217" s="55">
        <f t="shared" si="75"/>
        <v>7882.7</v>
      </c>
      <c r="O217" s="55">
        <f t="shared" si="75"/>
        <v>7029.7</v>
      </c>
      <c r="P217" s="55">
        <f t="shared" si="75"/>
        <v>9811.2</v>
      </c>
      <c r="Q217" s="52">
        <f t="shared" si="65"/>
        <v>101135</v>
      </c>
      <c r="R217" s="52"/>
    </row>
    <row r="218" spans="1:18" ht="12.75">
      <c r="A218" s="53" t="s">
        <v>141</v>
      </c>
      <c r="B218" s="65">
        <f t="shared" si="73"/>
        <v>63987</v>
      </c>
      <c r="C218" s="65">
        <v>63987</v>
      </c>
      <c r="D218" s="50">
        <f t="shared" si="69"/>
        <v>0</v>
      </c>
      <c r="E218" s="55">
        <f aca="true" t="shared" si="76" ref="E218:P218">E219</f>
        <v>4900</v>
      </c>
      <c r="F218" s="55">
        <f t="shared" si="76"/>
        <v>4900</v>
      </c>
      <c r="G218" s="55">
        <f t="shared" si="76"/>
        <v>4980</v>
      </c>
      <c r="H218" s="55">
        <f t="shared" si="76"/>
        <v>4980</v>
      </c>
      <c r="I218" s="55">
        <f t="shared" si="76"/>
        <v>4980</v>
      </c>
      <c r="J218" s="55">
        <f t="shared" si="76"/>
        <v>4980</v>
      </c>
      <c r="K218" s="55">
        <f t="shared" si="76"/>
        <v>7080</v>
      </c>
      <c r="L218" s="55">
        <f t="shared" si="76"/>
        <v>4980</v>
      </c>
      <c r="M218" s="55">
        <f t="shared" si="76"/>
        <v>4980</v>
      </c>
      <c r="N218" s="55">
        <f t="shared" si="76"/>
        <v>4980</v>
      </c>
      <c r="O218" s="55">
        <f t="shared" si="76"/>
        <v>4980</v>
      </c>
      <c r="P218" s="55">
        <f t="shared" si="76"/>
        <v>7267</v>
      </c>
      <c r="Q218" s="52">
        <f t="shared" si="65"/>
        <v>63987</v>
      </c>
      <c r="R218" s="52"/>
    </row>
    <row r="219" spans="1:18" ht="12.75">
      <c r="A219" s="53" t="s">
        <v>142</v>
      </c>
      <c r="B219" s="65">
        <f t="shared" si="73"/>
        <v>63987</v>
      </c>
      <c r="C219" s="65">
        <v>63987</v>
      </c>
      <c r="D219" s="50">
        <f t="shared" si="69"/>
        <v>0</v>
      </c>
      <c r="E219" s="55">
        <v>4900</v>
      </c>
      <c r="F219" s="55">
        <v>4900</v>
      </c>
      <c r="G219" s="55">
        <v>4980</v>
      </c>
      <c r="H219" s="55">
        <v>4980</v>
      </c>
      <c r="I219" s="55">
        <v>4980</v>
      </c>
      <c r="J219" s="55">
        <v>4980</v>
      </c>
      <c r="K219" s="55">
        <v>7080</v>
      </c>
      <c r="L219" s="55">
        <v>4980</v>
      </c>
      <c r="M219" s="55">
        <v>4980</v>
      </c>
      <c r="N219" s="55">
        <v>4980</v>
      </c>
      <c r="O219" s="55">
        <v>4980</v>
      </c>
      <c r="P219" s="55">
        <v>7267</v>
      </c>
      <c r="Q219" s="52">
        <f t="shared" si="65"/>
        <v>63987</v>
      </c>
      <c r="R219" s="52"/>
    </row>
    <row r="220" spans="1:18" ht="22.5">
      <c r="A220" s="57" t="s">
        <v>143</v>
      </c>
      <c r="B220" s="65">
        <f t="shared" si="73"/>
        <v>7037</v>
      </c>
      <c r="C220" s="65">
        <v>7037</v>
      </c>
      <c r="D220" s="50">
        <f t="shared" si="69"/>
        <v>0</v>
      </c>
      <c r="E220" s="55">
        <f aca="true" t="shared" si="77" ref="E220:P220">E221+E226</f>
        <v>559.9000000000001</v>
      </c>
      <c r="F220" s="55">
        <f t="shared" si="77"/>
        <v>563.9000000000001</v>
      </c>
      <c r="G220" s="55">
        <f t="shared" si="77"/>
        <v>572.7</v>
      </c>
      <c r="H220" s="55">
        <f t="shared" si="77"/>
        <v>572.7</v>
      </c>
      <c r="I220" s="55">
        <f t="shared" si="77"/>
        <v>550.8</v>
      </c>
      <c r="J220" s="55">
        <f t="shared" si="77"/>
        <v>550.8</v>
      </c>
      <c r="K220" s="55">
        <f t="shared" si="77"/>
        <v>697.8</v>
      </c>
      <c r="L220" s="55">
        <f t="shared" si="77"/>
        <v>550.8</v>
      </c>
      <c r="M220" s="55">
        <f t="shared" si="77"/>
        <v>572</v>
      </c>
      <c r="N220" s="55">
        <f t="shared" si="77"/>
        <v>572.7</v>
      </c>
      <c r="O220" s="55">
        <f t="shared" si="77"/>
        <v>572.7</v>
      </c>
      <c r="P220" s="55">
        <f t="shared" si="77"/>
        <v>700.2</v>
      </c>
      <c r="Q220" s="52">
        <f t="shared" si="65"/>
        <v>7037</v>
      </c>
      <c r="R220" s="52"/>
    </row>
    <row r="221" spans="1:18" ht="12.75">
      <c r="A221" s="53" t="s">
        <v>144</v>
      </c>
      <c r="B221" s="65">
        <f t="shared" si="73"/>
        <v>5757</v>
      </c>
      <c r="C221" s="65">
        <v>5757</v>
      </c>
      <c r="D221" s="50">
        <f t="shared" si="69"/>
        <v>0</v>
      </c>
      <c r="E221" s="55">
        <f aca="true" t="shared" si="78" ref="E221:P221">E222+E223+E224+E225</f>
        <v>451.90000000000003</v>
      </c>
      <c r="F221" s="55">
        <f t="shared" si="78"/>
        <v>453.90000000000003</v>
      </c>
      <c r="G221" s="55">
        <f t="shared" si="78"/>
        <v>462.70000000000005</v>
      </c>
      <c r="H221" s="55">
        <f t="shared" si="78"/>
        <v>462.70000000000005</v>
      </c>
      <c r="I221" s="55">
        <f t="shared" si="78"/>
        <v>450.8</v>
      </c>
      <c r="J221" s="55">
        <f t="shared" si="78"/>
        <v>450.8</v>
      </c>
      <c r="K221" s="55">
        <f t="shared" si="78"/>
        <v>597.8</v>
      </c>
      <c r="L221" s="55">
        <f t="shared" si="78"/>
        <v>450.8</v>
      </c>
      <c r="M221" s="55">
        <f t="shared" si="78"/>
        <v>462</v>
      </c>
      <c r="N221" s="55">
        <f t="shared" si="78"/>
        <v>462.70000000000005</v>
      </c>
      <c r="O221" s="55">
        <f t="shared" si="78"/>
        <v>462.70000000000005</v>
      </c>
      <c r="P221" s="55">
        <f t="shared" si="78"/>
        <v>588.2</v>
      </c>
      <c r="Q221" s="52">
        <f t="shared" si="65"/>
        <v>5757</v>
      </c>
      <c r="R221" s="52"/>
    </row>
    <row r="222" spans="1:18" ht="12.75">
      <c r="A222" s="53" t="s">
        <v>145</v>
      </c>
      <c r="B222" s="65">
        <f t="shared" si="73"/>
        <v>4477.000000000001</v>
      </c>
      <c r="C222" s="65">
        <v>4477</v>
      </c>
      <c r="D222" s="50">
        <f t="shared" si="69"/>
        <v>0</v>
      </c>
      <c r="E222" s="55">
        <v>343</v>
      </c>
      <c r="F222" s="55">
        <v>343</v>
      </c>
      <c r="G222" s="55">
        <f>343+8.8</f>
        <v>351.8</v>
      </c>
      <c r="H222" s="55">
        <f>343+8.8</f>
        <v>351.8</v>
      </c>
      <c r="I222" s="55">
        <f>343+8.8</f>
        <v>351.8</v>
      </c>
      <c r="J222" s="55">
        <f>343+8.8</f>
        <v>351.8</v>
      </c>
      <c r="K222" s="55">
        <f>490+8.8</f>
        <v>498.8</v>
      </c>
      <c r="L222" s="55">
        <f>343+8.8</f>
        <v>351.8</v>
      </c>
      <c r="M222" s="55">
        <f>343+8.8</f>
        <v>351.8</v>
      </c>
      <c r="N222" s="55">
        <f>343+8.8</f>
        <v>351.8</v>
      </c>
      <c r="O222" s="55">
        <f>343+8.8</f>
        <v>351.8</v>
      </c>
      <c r="P222" s="55">
        <f>559-2-79.2</f>
        <v>477.8</v>
      </c>
      <c r="Q222" s="52">
        <f t="shared" si="65"/>
        <v>4477.000000000001</v>
      </c>
      <c r="R222" s="52"/>
    </row>
    <row r="223" spans="1:18" ht="12.75">
      <c r="A223" s="53" t="s">
        <v>146</v>
      </c>
      <c r="B223" s="65">
        <f t="shared" si="73"/>
        <v>520</v>
      </c>
      <c r="C223" s="65">
        <v>520</v>
      </c>
      <c r="D223" s="50">
        <f t="shared" si="69"/>
        <v>0</v>
      </c>
      <c r="E223" s="55">
        <v>44.3</v>
      </c>
      <c r="F223" s="55">
        <v>45.1</v>
      </c>
      <c r="G223" s="55">
        <v>45.1</v>
      </c>
      <c r="H223" s="55">
        <v>45.1</v>
      </c>
      <c r="I223" s="55">
        <v>40</v>
      </c>
      <c r="J223" s="55">
        <v>40</v>
      </c>
      <c r="K223" s="55">
        <v>40</v>
      </c>
      <c r="L223" s="55">
        <v>40</v>
      </c>
      <c r="M223" s="55">
        <v>44.4</v>
      </c>
      <c r="N223" s="55">
        <v>45.1</v>
      </c>
      <c r="O223" s="55">
        <v>45.1</v>
      </c>
      <c r="P223" s="55">
        <v>45.8</v>
      </c>
      <c r="Q223" s="52">
        <f t="shared" si="65"/>
        <v>520</v>
      </c>
      <c r="R223" s="52"/>
    </row>
    <row r="224" spans="1:18" ht="12.75">
      <c r="A224" s="53" t="s">
        <v>147</v>
      </c>
      <c r="B224" s="65">
        <f t="shared" si="73"/>
        <v>640</v>
      </c>
      <c r="C224" s="65">
        <v>640</v>
      </c>
      <c r="D224" s="50">
        <f t="shared" si="69"/>
        <v>0</v>
      </c>
      <c r="E224" s="55">
        <v>54</v>
      </c>
      <c r="F224" s="55">
        <v>55</v>
      </c>
      <c r="G224" s="55">
        <v>55</v>
      </c>
      <c r="H224" s="55">
        <v>55</v>
      </c>
      <c r="I224" s="55">
        <v>50</v>
      </c>
      <c r="J224" s="55">
        <v>50</v>
      </c>
      <c r="K224" s="55">
        <v>50</v>
      </c>
      <c r="L224" s="55">
        <v>50</v>
      </c>
      <c r="M224" s="55">
        <v>55</v>
      </c>
      <c r="N224" s="55">
        <v>55</v>
      </c>
      <c r="O224" s="55">
        <v>55</v>
      </c>
      <c r="P224" s="55">
        <v>56</v>
      </c>
      <c r="Q224" s="52">
        <f t="shared" si="65"/>
        <v>640</v>
      </c>
      <c r="R224" s="52"/>
    </row>
    <row r="225" spans="1:18" ht="12.75">
      <c r="A225" s="53" t="s">
        <v>148</v>
      </c>
      <c r="B225" s="65">
        <f t="shared" si="73"/>
        <v>119.99999999999999</v>
      </c>
      <c r="C225" s="65">
        <v>120</v>
      </c>
      <c r="D225" s="50">
        <f t="shared" si="69"/>
        <v>0</v>
      </c>
      <c r="E225" s="55">
        <v>10.6</v>
      </c>
      <c r="F225" s="55">
        <v>10.8</v>
      </c>
      <c r="G225" s="55">
        <v>10.8</v>
      </c>
      <c r="H225" s="55">
        <v>10.8</v>
      </c>
      <c r="I225" s="55">
        <v>9</v>
      </c>
      <c r="J225" s="55">
        <v>9</v>
      </c>
      <c r="K225" s="55">
        <v>9</v>
      </c>
      <c r="L225" s="55">
        <v>9</v>
      </c>
      <c r="M225" s="55">
        <v>10.8</v>
      </c>
      <c r="N225" s="55">
        <v>10.8</v>
      </c>
      <c r="O225" s="55">
        <v>10.8</v>
      </c>
      <c r="P225" s="55">
        <v>8.6</v>
      </c>
      <c r="Q225" s="52">
        <f t="shared" si="65"/>
        <v>119.99999999999999</v>
      </c>
      <c r="R225" s="52"/>
    </row>
    <row r="226" spans="1:18" ht="12.75">
      <c r="A226" s="53" t="s">
        <v>149</v>
      </c>
      <c r="B226" s="65">
        <f t="shared" si="73"/>
        <v>1280</v>
      </c>
      <c r="C226" s="65">
        <v>1280</v>
      </c>
      <c r="D226" s="50">
        <f t="shared" si="69"/>
        <v>0</v>
      </c>
      <c r="E226" s="55">
        <v>108</v>
      </c>
      <c r="F226" s="55">
        <v>110</v>
      </c>
      <c r="G226" s="55">
        <v>110</v>
      </c>
      <c r="H226" s="55">
        <v>110</v>
      </c>
      <c r="I226" s="55">
        <v>100</v>
      </c>
      <c r="J226" s="55">
        <v>100</v>
      </c>
      <c r="K226" s="55">
        <v>100</v>
      </c>
      <c r="L226" s="55">
        <v>100</v>
      </c>
      <c r="M226" s="55">
        <v>110</v>
      </c>
      <c r="N226" s="55">
        <v>110</v>
      </c>
      <c r="O226" s="55">
        <v>110</v>
      </c>
      <c r="P226" s="55">
        <v>112</v>
      </c>
      <c r="Q226" s="52">
        <f t="shared" si="65"/>
        <v>1280</v>
      </c>
      <c r="R226" s="52"/>
    </row>
    <row r="227" spans="1:18" ht="12.75">
      <c r="A227" s="53" t="s">
        <v>150</v>
      </c>
      <c r="B227" s="65">
        <f t="shared" si="73"/>
        <v>30111</v>
      </c>
      <c r="C227" s="65">
        <v>30111</v>
      </c>
      <c r="D227" s="50">
        <f t="shared" si="69"/>
        <v>0</v>
      </c>
      <c r="E227" s="55">
        <f>+E228+E231+E232+E234+E235+E238+E240+E241+E242</f>
        <v>2310</v>
      </c>
      <c r="F227" s="55">
        <f aca="true" t="shared" si="79" ref="F227:P227">+F228+F231+F232+F234+F235+F238+F240+F241+F242</f>
        <v>2570</v>
      </c>
      <c r="G227" s="55">
        <f t="shared" si="79"/>
        <v>3260</v>
      </c>
      <c r="H227" s="55">
        <f t="shared" si="79"/>
        <v>1230</v>
      </c>
      <c r="I227" s="55">
        <f t="shared" si="79"/>
        <v>3230</v>
      </c>
      <c r="J227" s="55">
        <f t="shared" si="79"/>
        <v>3270</v>
      </c>
      <c r="K227" s="55">
        <f t="shared" si="79"/>
        <v>3180</v>
      </c>
      <c r="L227" s="55">
        <f t="shared" si="79"/>
        <v>1180</v>
      </c>
      <c r="M227" s="55">
        <f t="shared" si="79"/>
        <v>4230</v>
      </c>
      <c r="N227" s="55">
        <f t="shared" si="79"/>
        <v>2330</v>
      </c>
      <c r="O227" s="55">
        <f t="shared" si="79"/>
        <v>1477</v>
      </c>
      <c r="P227" s="55">
        <f t="shared" si="79"/>
        <v>1844</v>
      </c>
      <c r="Q227" s="52">
        <f t="shared" si="65"/>
        <v>30111</v>
      </c>
      <c r="R227" s="52"/>
    </row>
    <row r="228" spans="1:18" ht="12.75">
      <c r="A228" s="53" t="s">
        <v>151</v>
      </c>
      <c r="B228" s="65">
        <f t="shared" si="73"/>
        <v>464</v>
      </c>
      <c r="C228" s="65">
        <v>464</v>
      </c>
      <c r="D228" s="50">
        <f t="shared" si="69"/>
        <v>0</v>
      </c>
      <c r="E228" s="55">
        <v>60</v>
      </c>
      <c r="F228" s="55">
        <v>60</v>
      </c>
      <c r="G228" s="55">
        <v>60</v>
      </c>
      <c r="H228" s="55">
        <v>30</v>
      </c>
      <c r="I228" s="55">
        <v>30</v>
      </c>
      <c r="J228" s="55">
        <v>30</v>
      </c>
      <c r="K228" s="55">
        <v>30</v>
      </c>
      <c r="L228" s="55">
        <v>30</v>
      </c>
      <c r="M228" s="55">
        <v>30</v>
      </c>
      <c r="N228" s="55">
        <v>30</v>
      </c>
      <c r="O228" s="55">
        <v>30</v>
      </c>
      <c r="P228" s="55">
        <v>44</v>
      </c>
      <c r="Q228" s="52">
        <f t="shared" si="65"/>
        <v>464</v>
      </c>
      <c r="R228" s="52"/>
    </row>
    <row r="229" spans="1:18" ht="12.75">
      <c r="A229" s="53" t="s">
        <v>152</v>
      </c>
      <c r="B229" s="65">
        <f t="shared" si="73"/>
        <v>0</v>
      </c>
      <c r="C229" s="65"/>
      <c r="D229" s="50">
        <f t="shared" si="69"/>
        <v>0</v>
      </c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2">
        <f t="shared" si="65"/>
        <v>0</v>
      </c>
      <c r="R229" s="52"/>
    </row>
    <row r="230" spans="1:18" ht="12.75">
      <c r="A230" s="53" t="s">
        <v>153</v>
      </c>
      <c r="B230" s="65">
        <f t="shared" si="73"/>
        <v>0</v>
      </c>
      <c r="C230" s="65"/>
      <c r="D230" s="50">
        <f t="shared" si="69"/>
        <v>0</v>
      </c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2">
        <f t="shared" si="65"/>
        <v>0</v>
      </c>
      <c r="R230" s="52"/>
    </row>
    <row r="231" spans="1:18" ht="12.75">
      <c r="A231" s="53" t="s">
        <v>154</v>
      </c>
      <c r="B231" s="65">
        <f t="shared" si="73"/>
        <v>600</v>
      </c>
      <c r="C231" s="65">
        <v>600</v>
      </c>
      <c r="D231" s="50">
        <f t="shared" si="69"/>
        <v>0</v>
      </c>
      <c r="E231" s="55">
        <v>50</v>
      </c>
      <c r="F231" s="55">
        <v>50</v>
      </c>
      <c r="G231" s="55">
        <v>50</v>
      </c>
      <c r="H231" s="55">
        <v>50</v>
      </c>
      <c r="I231" s="55">
        <v>50</v>
      </c>
      <c r="J231" s="55">
        <v>50</v>
      </c>
      <c r="K231" s="55">
        <v>50</v>
      </c>
      <c r="L231" s="55">
        <v>50</v>
      </c>
      <c r="M231" s="55">
        <v>50</v>
      </c>
      <c r="N231" s="55">
        <v>50</v>
      </c>
      <c r="O231" s="55">
        <v>50</v>
      </c>
      <c r="P231" s="55">
        <v>50</v>
      </c>
      <c r="Q231" s="52">
        <f t="shared" si="65"/>
        <v>600</v>
      </c>
      <c r="R231" s="52"/>
    </row>
    <row r="232" spans="1:18" ht="12.75">
      <c r="A232" s="53" t="s">
        <v>155</v>
      </c>
      <c r="B232" s="65">
        <f t="shared" si="73"/>
        <v>500</v>
      </c>
      <c r="C232" s="65">
        <v>500</v>
      </c>
      <c r="D232" s="50">
        <f t="shared" si="69"/>
        <v>0</v>
      </c>
      <c r="E232" s="55">
        <v>50</v>
      </c>
      <c r="F232" s="55">
        <v>50</v>
      </c>
      <c r="G232" s="55">
        <v>50</v>
      </c>
      <c r="H232" s="55">
        <v>50</v>
      </c>
      <c r="I232" s="55">
        <v>50</v>
      </c>
      <c r="J232" s="55">
        <v>50</v>
      </c>
      <c r="K232" s="55"/>
      <c r="L232" s="55"/>
      <c r="M232" s="55">
        <v>50</v>
      </c>
      <c r="N232" s="55">
        <v>50</v>
      </c>
      <c r="O232" s="55">
        <v>50</v>
      </c>
      <c r="P232" s="55">
        <v>50</v>
      </c>
      <c r="Q232" s="52">
        <f t="shared" si="65"/>
        <v>500</v>
      </c>
      <c r="R232" s="52"/>
    </row>
    <row r="233" spans="1:18" ht="12.75">
      <c r="A233" s="53" t="s">
        <v>156</v>
      </c>
      <c r="B233" s="65">
        <f t="shared" si="73"/>
        <v>0</v>
      </c>
      <c r="C233" s="65"/>
      <c r="D233" s="50">
        <f t="shared" si="69"/>
        <v>0</v>
      </c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2">
        <f t="shared" si="65"/>
        <v>0</v>
      </c>
      <c r="R233" s="52"/>
    </row>
    <row r="234" spans="1:18" ht="12.75">
      <c r="A234" s="53" t="s">
        <v>157</v>
      </c>
      <c r="B234" s="65">
        <f t="shared" si="73"/>
        <v>100</v>
      </c>
      <c r="C234" s="65">
        <v>100</v>
      </c>
      <c r="D234" s="50">
        <f t="shared" si="69"/>
        <v>0</v>
      </c>
      <c r="E234" s="55">
        <v>50</v>
      </c>
      <c r="F234" s="55"/>
      <c r="G234" s="55"/>
      <c r="H234" s="55"/>
      <c r="I234" s="55"/>
      <c r="J234" s="55"/>
      <c r="K234" s="55"/>
      <c r="L234" s="55"/>
      <c r="M234" s="55"/>
      <c r="N234" s="55"/>
      <c r="O234" s="55">
        <v>50</v>
      </c>
      <c r="P234" s="55"/>
      <c r="Q234" s="52">
        <f t="shared" si="65"/>
        <v>100</v>
      </c>
      <c r="R234" s="52"/>
    </row>
    <row r="235" spans="1:18" ht="12.75">
      <c r="A235" s="53" t="s">
        <v>158</v>
      </c>
      <c r="B235" s="65">
        <f t="shared" si="73"/>
        <v>60</v>
      </c>
      <c r="C235" s="65">
        <v>60</v>
      </c>
      <c r="D235" s="50">
        <f t="shared" si="69"/>
        <v>0</v>
      </c>
      <c r="E235" s="55"/>
      <c r="F235" s="55">
        <v>60</v>
      </c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2">
        <f t="shared" si="65"/>
        <v>60</v>
      </c>
      <c r="R235" s="52"/>
    </row>
    <row r="236" spans="1:18" ht="12.75">
      <c r="A236" s="53" t="s">
        <v>159</v>
      </c>
      <c r="B236" s="65">
        <f t="shared" si="73"/>
        <v>0</v>
      </c>
      <c r="C236" s="65"/>
      <c r="D236" s="50">
        <f t="shared" si="69"/>
        <v>0</v>
      </c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2">
        <f t="shared" si="65"/>
        <v>0</v>
      </c>
      <c r="R236" s="52"/>
    </row>
    <row r="237" spans="1:18" ht="12.75">
      <c r="A237" s="53" t="s">
        <v>160</v>
      </c>
      <c r="B237" s="65">
        <f t="shared" si="73"/>
        <v>0</v>
      </c>
      <c r="C237" s="65"/>
      <c r="D237" s="50">
        <f t="shared" si="69"/>
        <v>0</v>
      </c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2">
        <f t="shared" si="65"/>
        <v>0</v>
      </c>
      <c r="R237" s="52"/>
    </row>
    <row r="238" spans="1:18" ht="12.75">
      <c r="A238" s="53" t="s">
        <v>161</v>
      </c>
      <c r="B238" s="65">
        <f t="shared" si="73"/>
        <v>147</v>
      </c>
      <c r="C238" s="65">
        <v>147</v>
      </c>
      <c r="D238" s="50">
        <f t="shared" si="69"/>
        <v>0</v>
      </c>
      <c r="E238" s="55"/>
      <c r="F238" s="55">
        <v>40</v>
      </c>
      <c r="G238" s="55"/>
      <c r="H238" s="55"/>
      <c r="I238" s="55"/>
      <c r="J238" s="55">
        <v>40</v>
      </c>
      <c r="K238" s="55"/>
      <c r="L238" s="55"/>
      <c r="M238" s="55"/>
      <c r="N238" s="55"/>
      <c r="O238" s="55">
        <v>67</v>
      </c>
      <c r="P238" s="55"/>
      <c r="Q238" s="52">
        <f t="shared" si="65"/>
        <v>147</v>
      </c>
      <c r="R238" s="52"/>
    </row>
    <row r="239" spans="1:18" ht="12.75">
      <c r="A239" s="53" t="s">
        <v>162</v>
      </c>
      <c r="B239" s="65">
        <f t="shared" si="73"/>
        <v>0</v>
      </c>
      <c r="C239" s="65"/>
      <c r="D239" s="50">
        <f t="shared" si="69"/>
        <v>0</v>
      </c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2">
        <f t="shared" si="65"/>
        <v>0</v>
      </c>
      <c r="R239" s="52"/>
    </row>
    <row r="240" spans="1:18" ht="12.75">
      <c r="A240" s="53" t="s">
        <v>163</v>
      </c>
      <c r="B240" s="65">
        <f t="shared" si="73"/>
        <v>26600</v>
      </c>
      <c r="C240" s="65">
        <v>26600</v>
      </c>
      <c r="D240" s="50">
        <f t="shared" si="69"/>
        <v>0</v>
      </c>
      <c r="E240" s="55">
        <v>2000</v>
      </c>
      <c r="F240" s="55">
        <v>2000</v>
      </c>
      <c r="G240" s="55">
        <v>3000</v>
      </c>
      <c r="H240" s="55">
        <v>1000</v>
      </c>
      <c r="I240" s="55">
        <v>3000</v>
      </c>
      <c r="J240" s="55">
        <v>3000</v>
      </c>
      <c r="K240" s="55">
        <v>3000</v>
      </c>
      <c r="L240" s="55">
        <v>1000</v>
      </c>
      <c r="M240" s="55">
        <v>4000</v>
      </c>
      <c r="N240" s="55">
        <v>2000</v>
      </c>
      <c r="O240" s="55">
        <v>1000</v>
      </c>
      <c r="P240" s="55">
        <v>1600</v>
      </c>
      <c r="Q240" s="52">
        <f t="shared" si="65"/>
        <v>26600</v>
      </c>
      <c r="R240" s="52"/>
    </row>
    <row r="241" spans="1:18" ht="12.75">
      <c r="A241" s="53" t="s">
        <v>164</v>
      </c>
      <c r="B241" s="65">
        <f t="shared" si="73"/>
        <v>1310</v>
      </c>
      <c r="C241" s="65">
        <v>1310</v>
      </c>
      <c r="D241" s="50">
        <f t="shared" si="69"/>
        <v>0</v>
      </c>
      <c r="E241" s="55">
        <v>100</v>
      </c>
      <c r="F241" s="55">
        <v>210</v>
      </c>
      <c r="G241" s="55">
        <v>100</v>
      </c>
      <c r="H241" s="55">
        <v>100</v>
      </c>
      <c r="I241" s="55">
        <v>100</v>
      </c>
      <c r="J241" s="55">
        <v>100</v>
      </c>
      <c r="K241" s="55">
        <v>100</v>
      </c>
      <c r="L241" s="55">
        <v>100</v>
      </c>
      <c r="M241" s="55">
        <v>100</v>
      </c>
      <c r="N241" s="55">
        <v>100</v>
      </c>
      <c r="O241" s="55">
        <v>100</v>
      </c>
      <c r="P241" s="55">
        <v>100</v>
      </c>
      <c r="Q241" s="52">
        <f t="shared" si="65"/>
        <v>1310</v>
      </c>
      <c r="R241" s="52"/>
    </row>
    <row r="242" spans="1:18" ht="33.75">
      <c r="A242" s="57" t="s">
        <v>165</v>
      </c>
      <c r="B242" s="65">
        <f t="shared" si="73"/>
        <v>330</v>
      </c>
      <c r="C242" s="65">
        <v>330</v>
      </c>
      <c r="D242" s="50">
        <f t="shared" si="69"/>
        <v>0</v>
      </c>
      <c r="E242" s="55">
        <f aca="true" t="shared" si="80" ref="E242:P242">E243+E244+E245</f>
        <v>0</v>
      </c>
      <c r="F242" s="55">
        <f t="shared" si="80"/>
        <v>100</v>
      </c>
      <c r="G242" s="55">
        <f t="shared" si="80"/>
        <v>0</v>
      </c>
      <c r="H242" s="55">
        <f t="shared" si="80"/>
        <v>0</v>
      </c>
      <c r="I242" s="55">
        <f t="shared" si="80"/>
        <v>0</v>
      </c>
      <c r="J242" s="55">
        <f t="shared" si="80"/>
        <v>0</v>
      </c>
      <c r="K242" s="55">
        <f t="shared" si="80"/>
        <v>0</v>
      </c>
      <c r="L242" s="55">
        <f t="shared" si="80"/>
        <v>0</v>
      </c>
      <c r="M242" s="55">
        <f t="shared" si="80"/>
        <v>0</v>
      </c>
      <c r="N242" s="55">
        <f t="shared" si="80"/>
        <v>100</v>
      </c>
      <c r="O242" s="55">
        <f t="shared" si="80"/>
        <v>130</v>
      </c>
      <c r="P242" s="55">
        <f t="shared" si="80"/>
        <v>0</v>
      </c>
      <c r="Q242" s="52">
        <f t="shared" si="65"/>
        <v>330</v>
      </c>
      <c r="R242" s="52"/>
    </row>
    <row r="243" spans="1:18" ht="33.75">
      <c r="A243" s="57" t="s">
        <v>166</v>
      </c>
      <c r="B243" s="65">
        <f t="shared" si="73"/>
        <v>0</v>
      </c>
      <c r="C243" s="65"/>
      <c r="D243" s="50">
        <f t="shared" si="69"/>
        <v>0</v>
      </c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2">
        <f t="shared" si="65"/>
        <v>0</v>
      </c>
      <c r="R243" s="52"/>
    </row>
    <row r="244" spans="1:18" ht="22.5">
      <c r="A244" s="57" t="s">
        <v>167</v>
      </c>
      <c r="B244" s="65">
        <f t="shared" si="73"/>
        <v>330</v>
      </c>
      <c r="C244" s="65">
        <v>330</v>
      </c>
      <c r="D244" s="50">
        <f t="shared" si="69"/>
        <v>0</v>
      </c>
      <c r="E244" s="55"/>
      <c r="F244" s="55">
        <v>100</v>
      </c>
      <c r="G244" s="55"/>
      <c r="H244" s="55"/>
      <c r="I244" s="55"/>
      <c r="J244" s="55"/>
      <c r="K244" s="55"/>
      <c r="L244" s="55"/>
      <c r="M244" s="55"/>
      <c r="N244" s="55">
        <v>100</v>
      </c>
      <c r="O244" s="55">
        <v>130</v>
      </c>
      <c r="P244" s="55"/>
      <c r="Q244" s="52">
        <f t="shared" si="65"/>
        <v>330</v>
      </c>
      <c r="R244" s="52"/>
    </row>
    <row r="245" spans="1:18" ht="33.75">
      <c r="A245" s="57" t="s">
        <v>168</v>
      </c>
      <c r="B245" s="65">
        <f t="shared" si="73"/>
        <v>0</v>
      </c>
      <c r="C245" s="65"/>
      <c r="D245" s="50">
        <f t="shared" si="69"/>
        <v>0</v>
      </c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2">
        <f t="shared" si="65"/>
        <v>0</v>
      </c>
      <c r="R245" s="52"/>
    </row>
    <row r="246" spans="1:18" ht="12.75">
      <c r="A246" s="53" t="s">
        <v>169</v>
      </c>
      <c r="B246" s="65">
        <f t="shared" si="73"/>
        <v>0</v>
      </c>
      <c r="C246" s="65"/>
      <c r="D246" s="50">
        <f t="shared" si="69"/>
        <v>0</v>
      </c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2">
        <f aca="true" t="shared" si="81" ref="Q246:Q309">E246+F246+G246+H246+I246+J246+K246+L246+M246+N246+O246+P246</f>
        <v>0</v>
      </c>
      <c r="R246" s="52"/>
    </row>
    <row r="247" spans="1:18" ht="12.75">
      <c r="A247" s="53" t="s">
        <v>170</v>
      </c>
      <c r="B247" s="65">
        <f t="shared" si="73"/>
        <v>390</v>
      </c>
      <c r="C247" s="65">
        <v>390</v>
      </c>
      <c r="D247" s="50">
        <f t="shared" si="69"/>
        <v>0</v>
      </c>
      <c r="E247" s="55">
        <f aca="true" t="shared" si="82" ref="E247:P247">E248+E251</f>
        <v>0</v>
      </c>
      <c r="F247" s="55">
        <f t="shared" si="82"/>
        <v>200</v>
      </c>
      <c r="G247" s="55">
        <f t="shared" si="82"/>
        <v>0</v>
      </c>
      <c r="H247" s="55">
        <f t="shared" si="82"/>
        <v>0</v>
      </c>
      <c r="I247" s="55">
        <f t="shared" si="82"/>
        <v>0</v>
      </c>
      <c r="J247" s="55">
        <f t="shared" si="82"/>
        <v>0</v>
      </c>
      <c r="K247" s="55">
        <f t="shared" si="82"/>
        <v>0</v>
      </c>
      <c r="L247" s="55">
        <f t="shared" si="82"/>
        <v>0</v>
      </c>
      <c r="M247" s="55">
        <f t="shared" si="82"/>
        <v>0</v>
      </c>
      <c r="N247" s="55">
        <f t="shared" si="82"/>
        <v>0</v>
      </c>
      <c r="O247" s="55">
        <f t="shared" si="82"/>
        <v>190</v>
      </c>
      <c r="P247" s="55">
        <f t="shared" si="82"/>
        <v>0</v>
      </c>
      <c r="Q247" s="52">
        <f t="shared" si="81"/>
        <v>390</v>
      </c>
      <c r="R247" s="52"/>
    </row>
    <row r="248" spans="1:18" ht="12.75">
      <c r="A248" s="53" t="s">
        <v>171</v>
      </c>
      <c r="B248" s="65">
        <f t="shared" si="73"/>
        <v>390</v>
      </c>
      <c r="C248" s="65">
        <v>390</v>
      </c>
      <c r="D248" s="50">
        <f t="shared" si="69"/>
        <v>0</v>
      </c>
      <c r="E248" s="55">
        <f aca="true" t="shared" si="83" ref="E248:P249">E249</f>
        <v>0</v>
      </c>
      <c r="F248" s="55">
        <f t="shared" si="83"/>
        <v>200</v>
      </c>
      <c r="G248" s="55">
        <f t="shared" si="83"/>
        <v>0</v>
      </c>
      <c r="H248" s="55">
        <f t="shared" si="83"/>
        <v>0</v>
      </c>
      <c r="I248" s="55">
        <f t="shared" si="83"/>
        <v>0</v>
      </c>
      <c r="J248" s="55">
        <f t="shared" si="83"/>
        <v>0</v>
      </c>
      <c r="K248" s="55">
        <f t="shared" si="83"/>
        <v>0</v>
      </c>
      <c r="L248" s="55">
        <f t="shared" si="83"/>
        <v>0</v>
      </c>
      <c r="M248" s="55">
        <f t="shared" si="83"/>
        <v>0</v>
      </c>
      <c r="N248" s="55">
        <f t="shared" si="83"/>
        <v>0</v>
      </c>
      <c r="O248" s="55">
        <f t="shared" si="83"/>
        <v>190</v>
      </c>
      <c r="P248" s="55">
        <f t="shared" si="83"/>
        <v>0</v>
      </c>
      <c r="Q248" s="52">
        <f t="shared" si="81"/>
        <v>390</v>
      </c>
      <c r="R248" s="52"/>
    </row>
    <row r="249" spans="1:18" ht="22.5">
      <c r="A249" s="57" t="s">
        <v>172</v>
      </c>
      <c r="B249" s="65">
        <f t="shared" si="73"/>
        <v>390</v>
      </c>
      <c r="C249" s="65">
        <v>390</v>
      </c>
      <c r="D249" s="50">
        <f t="shared" si="69"/>
        <v>0</v>
      </c>
      <c r="E249" s="55">
        <f t="shared" si="83"/>
        <v>0</v>
      </c>
      <c r="F249" s="55">
        <f t="shared" si="83"/>
        <v>200</v>
      </c>
      <c r="G249" s="55">
        <f t="shared" si="83"/>
        <v>0</v>
      </c>
      <c r="H249" s="55">
        <f t="shared" si="83"/>
        <v>0</v>
      </c>
      <c r="I249" s="55">
        <f t="shared" si="83"/>
        <v>0</v>
      </c>
      <c r="J249" s="55">
        <f t="shared" si="83"/>
        <v>0</v>
      </c>
      <c r="K249" s="55">
        <f t="shared" si="83"/>
        <v>0</v>
      </c>
      <c r="L249" s="55">
        <f t="shared" si="83"/>
        <v>0</v>
      </c>
      <c r="M249" s="55">
        <f t="shared" si="83"/>
        <v>0</v>
      </c>
      <c r="N249" s="55">
        <f t="shared" si="83"/>
        <v>0</v>
      </c>
      <c r="O249" s="55">
        <f t="shared" si="83"/>
        <v>190</v>
      </c>
      <c r="P249" s="55">
        <f t="shared" si="83"/>
        <v>0</v>
      </c>
      <c r="Q249" s="52">
        <f t="shared" si="81"/>
        <v>390</v>
      </c>
      <c r="R249" s="52"/>
    </row>
    <row r="250" spans="1:18" ht="12.75">
      <c r="A250" s="53" t="s">
        <v>173</v>
      </c>
      <c r="B250" s="65">
        <f t="shared" si="73"/>
        <v>390</v>
      </c>
      <c r="C250" s="65">
        <v>390</v>
      </c>
      <c r="D250" s="50">
        <f t="shared" si="69"/>
        <v>0</v>
      </c>
      <c r="E250" s="55"/>
      <c r="F250" s="55">
        <v>200</v>
      </c>
      <c r="G250" s="55"/>
      <c r="H250" s="55"/>
      <c r="I250" s="55"/>
      <c r="J250" s="55"/>
      <c r="K250" s="55"/>
      <c r="L250" s="55"/>
      <c r="M250" s="55"/>
      <c r="N250" s="55"/>
      <c r="O250" s="55">
        <v>190</v>
      </c>
      <c r="P250" s="55"/>
      <c r="Q250" s="52">
        <f t="shared" si="81"/>
        <v>390</v>
      </c>
      <c r="R250" s="52"/>
    </row>
    <row r="251" spans="1:18" ht="12.75">
      <c r="A251" s="53" t="s">
        <v>174</v>
      </c>
      <c r="B251" s="65">
        <f t="shared" si="73"/>
        <v>0</v>
      </c>
      <c r="C251" s="65">
        <v>0</v>
      </c>
      <c r="D251" s="50">
        <f t="shared" si="69"/>
        <v>0</v>
      </c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2">
        <f t="shared" si="81"/>
        <v>0</v>
      </c>
      <c r="R251" s="52"/>
    </row>
    <row r="252" spans="1:18" ht="12.75">
      <c r="A252" s="53" t="s">
        <v>175</v>
      </c>
      <c r="B252" s="65">
        <f t="shared" si="73"/>
        <v>0</v>
      </c>
      <c r="C252" s="65"/>
      <c r="D252" s="50">
        <f t="shared" si="69"/>
        <v>0</v>
      </c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2">
        <f t="shared" si="81"/>
        <v>0</v>
      </c>
      <c r="R252" s="52"/>
    </row>
    <row r="253" spans="1:18" ht="12.75">
      <c r="A253" s="53" t="s">
        <v>176</v>
      </c>
      <c r="B253" s="65">
        <f t="shared" si="73"/>
        <v>0</v>
      </c>
      <c r="C253" s="65"/>
      <c r="D253" s="50">
        <f t="shared" si="69"/>
        <v>0</v>
      </c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2">
        <f t="shared" si="81"/>
        <v>0</v>
      </c>
      <c r="R253" s="52"/>
    </row>
    <row r="254" spans="1:18" ht="12.75">
      <c r="A254" s="53" t="s">
        <v>177</v>
      </c>
      <c r="B254" s="65">
        <f t="shared" si="73"/>
        <v>101525</v>
      </c>
      <c r="C254" s="65">
        <v>101525</v>
      </c>
      <c r="D254" s="50">
        <f t="shared" si="69"/>
        <v>0</v>
      </c>
      <c r="E254" s="55">
        <f aca="true" t="shared" si="84" ref="E254:P254">E216</f>
        <v>7769.9</v>
      </c>
      <c r="F254" s="55">
        <f t="shared" si="84"/>
        <v>8233.9</v>
      </c>
      <c r="G254" s="55">
        <f t="shared" si="84"/>
        <v>8812.7</v>
      </c>
      <c r="H254" s="55">
        <f t="shared" si="84"/>
        <v>6782.7</v>
      </c>
      <c r="I254" s="55">
        <f t="shared" si="84"/>
        <v>8760.8</v>
      </c>
      <c r="J254" s="55">
        <f t="shared" si="84"/>
        <v>8800.8</v>
      </c>
      <c r="K254" s="55">
        <f t="shared" si="84"/>
        <v>10957.8</v>
      </c>
      <c r="L254" s="55">
        <f t="shared" si="84"/>
        <v>6710.8</v>
      </c>
      <c r="M254" s="55">
        <f t="shared" si="84"/>
        <v>9782</v>
      </c>
      <c r="N254" s="55">
        <f t="shared" si="84"/>
        <v>7882.7</v>
      </c>
      <c r="O254" s="55">
        <f t="shared" si="84"/>
        <v>7219.7</v>
      </c>
      <c r="P254" s="55">
        <f t="shared" si="84"/>
        <v>9811.2</v>
      </c>
      <c r="Q254" s="52">
        <f t="shared" si="81"/>
        <v>101525</v>
      </c>
      <c r="R254" s="52"/>
    </row>
    <row r="255" spans="1:18" ht="22.5">
      <c r="A255" s="57" t="s">
        <v>178</v>
      </c>
      <c r="B255" s="65">
        <f t="shared" si="73"/>
        <v>2000</v>
      </c>
      <c r="C255" s="65">
        <v>2000</v>
      </c>
      <c r="D255" s="50">
        <f t="shared" si="69"/>
        <v>0</v>
      </c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>
        <v>2000</v>
      </c>
      <c r="Q255" s="52">
        <f t="shared" si="81"/>
        <v>2000</v>
      </c>
      <c r="R255" s="52"/>
    </row>
    <row r="256" spans="1:18" ht="22.5">
      <c r="A256" s="57" t="s">
        <v>179</v>
      </c>
      <c r="B256" s="65">
        <f t="shared" si="73"/>
        <v>99525</v>
      </c>
      <c r="C256" s="65">
        <v>99525</v>
      </c>
      <c r="D256" s="50">
        <f t="shared" si="69"/>
        <v>0</v>
      </c>
      <c r="E256" s="55">
        <f aca="true" t="shared" si="85" ref="E256:P256">E254-E255</f>
        <v>7769.9</v>
      </c>
      <c r="F256" s="55">
        <f t="shared" si="85"/>
        <v>8233.9</v>
      </c>
      <c r="G256" s="55">
        <f t="shared" si="85"/>
        <v>8812.7</v>
      </c>
      <c r="H256" s="55">
        <f t="shared" si="85"/>
        <v>6782.7</v>
      </c>
      <c r="I256" s="55">
        <f t="shared" si="85"/>
        <v>8760.8</v>
      </c>
      <c r="J256" s="55">
        <f t="shared" si="85"/>
        <v>8800.8</v>
      </c>
      <c r="K256" s="55">
        <f t="shared" si="85"/>
        <v>10957.8</v>
      </c>
      <c r="L256" s="55">
        <f t="shared" si="85"/>
        <v>6710.8</v>
      </c>
      <c r="M256" s="55">
        <f t="shared" si="85"/>
        <v>9782</v>
      </c>
      <c r="N256" s="55">
        <f t="shared" si="85"/>
        <v>7882.7</v>
      </c>
      <c r="O256" s="55">
        <f t="shared" si="85"/>
        <v>7219.7</v>
      </c>
      <c r="P256" s="55">
        <f t="shared" si="85"/>
        <v>7811.200000000001</v>
      </c>
      <c r="Q256" s="52">
        <f t="shared" si="81"/>
        <v>99525</v>
      </c>
      <c r="R256" s="52"/>
    </row>
    <row r="257" spans="1:18" ht="12.75">
      <c r="A257" s="53" t="s">
        <v>180</v>
      </c>
      <c r="B257" s="65"/>
      <c r="C257" s="65"/>
      <c r="D257" s="50">
        <f t="shared" si="69"/>
        <v>0</v>
      </c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2">
        <f t="shared" si="81"/>
        <v>0</v>
      </c>
      <c r="R257" s="52"/>
    </row>
    <row r="258" spans="1:18" ht="12.75">
      <c r="A258" s="53" t="s">
        <v>181</v>
      </c>
      <c r="B258" s="65"/>
      <c r="C258" s="65"/>
      <c r="D258" s="50">
        <f t="shared" si="69"/>
        <v>0</v>
      </c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2">
        <f t="shared" si="81"/>
        <v>0</v>
      </c>
      <c r="R258" s="52"/>
    </row>
    <row r="259" spans="1:18" ht="12.75">
      <c r="A259" s="53" t="s">
        <v>182</v>
      </c>
      <c r="B259" s="65"/>
      <c r="C259" s="65"/>
      <c r="D259" s="50">
        <f t="shared" si="69"/>
        <v>0</v>
      </c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2">
        <f t="shared" si="81"/>
        <v>0</v>
      </c>
      <c r="R259" s="52"/>
    </row>
    <row r="260" spans="1:18" ht="12.75">
      <c r="A260" s="53" t="s">
        <v>183</v>
      </c>
      <c r="B260" s="65"/>
      <c r="C260" s="65"/>
      <c r="D260" s="50">
        <f t="shared" si="69"/>
        <v>0</v>
      </c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2">
        <f t="shared" si="81"/>
        <v>0</v>
      </c>
      <c r="R260" s="52"/>
    </row>
    <row r="261" spans="1:18" ht="12.75">
      <c r="A261" s="53" t="s">
        <v>184</v>
      </c>
      <c r="B261" s="65"/>
      <c r="C261" s="65"/>
      <c r="D261" s="50">
        <f t="shared" si="69"/>
        <v>0</v>
      </c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2">
        <f t="shared" si="81"/>
        <v>0</v>
      </c>
      <c r="R261" s="52"/>
    </row>
    <row r="262" spans="1:18" ht="12.75">
      <c r="A262" s="53" t="s">
        <v>185</v>
      </c>
      <c r="B262" s="65"/>
      <c r="C262" s="65"/>
      <c r="D262" s="50">
        <f t="shared" si="69"/>
        <v>0</v>
      </c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2">
        <f t="shared" si="81"/>
        <v>0</v>
      </c>
      <c r="R262" s="52"/>
    </row>
    <row r="263" spans="1:18" ht="12.75">
      <c r="A263" s="53" t="s">
        <v>185</v>
      </c>
      <c r="B263" s="65"/>
      <c r="C263" s="65"/>
      <c r="D263" s="50">
        <f t="shared" si="69"/>
        <v>0</v>
      </c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2">
        <f t="shared" si="81"/>
        <v>0</v>
      </c>
      <c r="R263" s="52"/>
    </row>
    <row r="264" spans="1:18" ht="12.75">
      <c r="A264" s="61" t="s">
        <v>190</v>
      </c>
      <c r="B264" s="62"/>
      <c r="C264" s="62"/>
      <c r="D264" s="50">
        <f aca="true" t="shared" si="86" ref="D264:D327">+C264-B264</f>
        <v>0</v>
      </c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52">
        <f t="shared" si="81"/>
        <v>0</v>
      </c>
      <c r="R264" s="52"/>
    </row>
    <row r="265" spans="1:18" ht="33.75">
      <c r="A265" s="48" t="s">
        <v>137</v>
      </c>
      <c r="B265" s="64">
        <f>B266</f>
        <v>212688.19999999998</v>
      </c>
      <c r="C265" s="64">
        <v>212688.2</v>
      </c>
      <c r="D265" s="50">
        <f t="shared" si="86"/>
        <v>0</v>
      </c>
      <c r="E265" s="51">
        <v>1</v>
      </c>
      <c r="F265" s="51">
        <v>2</v>
      </c>
      <c r="G265" s="51">
        <v>3</v>
      </c>
      <c r="H265" s="51">
        <v>4</v>
      </c>
      <c r="I265" s="51">
        <v>5</v>
      </c>
      <c r="J265" s="51">
        <v>6</v>
      </c>
      <c r="K265" s="51">
        <v>7</v>
      </c>
      <c r="L265" s="51">
        <v>8</v>
      </c>
      <c r="M265" s="51">
        <v>9</v>
      </c>
      <c r="N265" s="51">
        <v>10</v>
      </c>
      <c r="O265" s="51">
        <v>11</v>
      </c>
      <c r="P265" s="51">
        <v>12</v>
      </c>
      <c r="Q265" s="52">
        <f t="shared" si="81"/>
        <v>78</v>
      </c>
      <c r="R265" s="52"/>
    </row>
    <row r="266" spans="1:18" ht="12.75">
      <c r="A266" s="53" t="s">
        <v>138</v>
      </c>
      <c r="B266" s="65">
        <f>SUM(E266:P266)</f>
        <v>212688.19999999998</v>
      </c>
      <c r="C266" s="65">
        <v>212688.2</v>
      </c>
      <c r="D266" s="50">
        <f t="shared" si="86"/>
        <v>0</v>
      </c>
      <c r="E266" s="55">
        <f aca="true" t="shared" si="87" ref="E266:P266">E267</f>
        <v>17946</v>
      </c>
      <c r="F266" s="55">
        <f t="shared" si="87"/>
        <v>17245</v>
      </c>
      <c r="G266" s="55">
        <f t="shared" si="87"/>
        <v>18212.8</v>
      </c>
      <c r="H266" s="55">
        <f t="shared" si="87"/>
        <v>19053</v>
      </c>
      <c r="I266" s="55">
        <f t="shared" si="87"/>
        <v>15068.9</v>
      </c>
      <c r="J266" s="55">
        <f t="shared" si="87"/>
        <v>13131.4</v>
      </c>
      <c r="K266" s="55">
        <f t="shared" si="87"/>
        <v>14261.4</v>
      </c>
      <c r="L266" s="55">
        <f t="shared" si="87"/>
        <v>15161.4</v>
      </c>
      <c r="M266" s="55">
        <f t="shared" si="87"/>
        <v>9752.9</v>
      </c>
      <c r="N266" s="55">
        <f t="shared" si="87"/>
        <v>20721.4</v>
      </c>
      <c r="O266" s="55">
        <f t="shared" si="87"/>
        <v>19801.4</v>
      </c>
      <c r="P266" s="55">
        <f t="shared" si="87"/>
        <v>32332.6</v>
      </c>
      <c r="Q266" s="52">
        <f t="shared" si="81"/>
        <v>212688.19999999998</v>
      </c>
      <c r="R266" s="52"/>
    </row>
    <row r="267" spans="1:18" ht="12.75">
      <c r="A267" s="53" t="s">
        <v>139</v>
      </c>
      <c r="B267" s="65">
        <f aca="true" t="shared" si="88" ref="B267:B307">SUM(E267:P267)</f>
        <v>212688.19999999998</v>
      </c>
      <c r="C267" s="65">
        <v>212688.2</v>
      </c>
      <c r="D267" s="50">
        <f t="shared" si="86"/>
        <v>0</v>
      </c>
      <c r="E267" s="55">
        <f aca="true" t="shared" si="89" ref="E267:P267">E268+E298</f>
        <v>17946</v>
      </c>
      <c r="F267" s="55">
        <f t="shared" si="89"/>
        <v>17245</v>
      </c>
      <c r="G267" s="55">
        <f t="shared" si="89"/>
        <v>18212.8</v>
      </c>
      <c r="H267" s="55">
        <f t="shared" si="89"/>
        <v>19053</v>
      </c>
      <c r="I267" s="55">
        <f t="shared" si="89"/>
        <v>15068.9</v>
      </c>
      <c r="J267" s="55">
        <f t="shared" si="89"/>
        <v>13131.4</v>
      </c>
      <c r="K267" s="55">
        <f t="shared" si="89"/>
        <v>14261.4</v>
      </c>
      <c r="L267" s="55">
        <f t="shared" si="89"/>
        <v>15161.4</v>
      </c>
      <c r="M267" s="55">
        <f t="shared" si="89"/>
        <v>9752.9</v>
      </c>
      <c r="N267" s="55">
        <f t="shared" si="89"/>
        <v>20721.4</v>
      </c>
      <c r="O267" s="55">
        <f t="shared" si="89"/>
        <v>19801.4</v>
      </c>
      <c r="P267" s="55">
        <f t="shared" si="89"/>
        <v>32332.6</v>
      </c>
      <c r="Q267" s="52">
        <f t="shared" si="81"/>
        <v>212688.19999999998</v>
      </c>
      <c r="R267" s="52"/>
    </row>
    <row r="268" spans="1:18" ht="12.75">
      <c r="A268" s="53" t="s">
        <v>140</v>
      </c>
      <c r="B268" s="65">
        <f t="shared" si="88"/>
        <v>212298.19999999998</v>
      </c>
      <c r="C268" s="65">
        <v>212298.2</v>
      </c>
      <c r="D268" s="50">
        <f t="shared" si="86"/>
        <v>0</v>
      </c>
      <c r="E268" s="55">
        <f aca="true" t="shared" si="90" ref="E268:P268">E269+E271+E278</f>
        <v>17846</v>
      </c>
      <c r="F268" s="55">
        <f t="shared" si="90"/>
        <v>17145</v>
      </c>
      <c r="G268" s="55">
        <f t="shared" si="90"/>
        <v>18112.8</v>
      </c>
      <c r="H268" s="55">
        <f t="shared" si="90"/>
        <v>19053</v>
      </c>
      <c r="I268" s="55">
        <f t="shared" si="90"/>
        <v>15068.9</v>
      </c>
      <c r="J268" s="55">
        <f t="shared" si="90"/>
        <v>13131.4</v>
      </c>
      <c r="K268" s="55">
        <f t="shared" si="90"/>
        <v>14261.4</v>
      </c>
      <c r="L268" s="55">
        <f t="shared" si="90"/>
        <v>15161.4</v>
      </c>
      <c r="M268" s="55">
        <f t="shared" si="90"/>
        <v>9752.9</v>
      </c>
      <c r="N268" s="55">
        <f t="shared" si="90"/>
        <v>20721.4</v>
      </c>
      <c r="O268" s="55">
        <f t="shared" si="90"/>
        <v>19711.4</v>
      </c>
      <c r="P268" s="55">
        <f t="shared" si="90"/>
        <v>32332.6</v>
      </c>
      <c r="Q268" s="52">
        <f t="shared" si="81"/>
        <v>212298.19999999998</v>
      </c>
      <c r="R268" s="52"/>
    </row>
    <row r="269" spans="1:18" ht="12.75">
      <c r="A269" s="53" t="s">
        <v>141</v>
      </c>
      <c r="B269" s="65">
        <f t="shared" si="88"/>
        <v>110500</v>
      </c>
      <c r="C269" s="65">
        <v>110500</v>
      </c>
      <c r="D269" s="50">
        <f t="shared" si="86"/>
        <v>0</v>
      </c>
      <c r="E269" s="55">
        <f aca="true" t="shared" si="91" ref="E269:P269">E270</f>
        <v>8500</v>
      </c>
      <c r="F269" s="55">
        <f t="shared" si="91"/>
        <v>8500</v>
      </c>
      <c r="G269" s="55">
        <f t="shared" si="91"/>
        <v>8740</v>
      </c>
      <c r="H269" s="55">
        <f t="shared" si="91"/>
        <v>8740</v>
      </c>
      <c r="I269" s="55">
        <f t="shared" si="91"/>
        <v>8740</v>
      </c>
      <c r="J269" s="55">
        <f t="shared" si="91"/>
        <v>8740</v>
      </c>
      <c r="K269" s="55">
        <f t="shared" si="91"/>
        <v>10740</v>
      </c>
      <c r="L269" s="55">
        <f t="shared" si="91"/>
        <v>10740</v>
      </c>
      <c r="M269" s="55">
        <f t="shared" si="91"/>
        <v>1090</v>
      </c>
      <c r="N269" s="55">
        <f t="shared" si="91"/>
        <v>8740</v>
      </c>
      <c r="O269" s="55">
        <f t="shared" si="91"/>
        <v>8740</v>
      </c>
      <c r="P269" s="55">
        <f t="shared" si="91"/>
        <v>18490</v>
      </c>
      <c r="Q269" s="52">
        <f t="shared" si="81"/>
        <v>110500</v>
      </c>
      <c r="R269" s="52"/>
    </row>
    <row r="270" spans="1:18" ht="12.75">
      <c r="A270" s="53" t="s">
        <v>142</v>
      </c>
      <c r="B270" s="65">
        <f t="shared" si="88"/>
        <v>110500</v>
      </c>
      <c r="C270" s="65">
        <v>110500</v>
      </c>
      <c r="D270" s="50">
        <f t="shared" si="86"/>
        <v>0</v>
      </c>
      <c r="E270" s="55">
        <v>8500</v>
      </c>
      <c r="F270" s="55">
        <v>8500</v>
      </c>
      <c r="G270" s="55">
        <v>8740</v>
      </c>
      <c r="H270" s="55">
        <v>8740</v>
      </c>
      <c r="I270" s="55">
        <v>8740</v>
      </c>
      <c r="J270" s="55">
        <v>8740</v>
      </c>
      <c r="K270" s="55">
        <v>10740</v>
      </c>
      <c r="L270" s="55">
        <v>10740</v>
      </c>
      <c r="M270" s="55">
        <v>1090</v>
      </c>
      <c r="N270" s="55">
        <v>8740</v>
      </c>
      <c r="O270" s="55">
        <v>8740</v>
      </c>
      <c r="P270" s="55">
        <v>18490</v>
      </c>
      <c r="Q270" s="52">
        <f t="shared" si="81"/>
        <v>110500</v>
      </c>
      <c r="R270" s="52"/>
    </row>
    <row r="271" spans="1:18" ht="22.5">
      <c r="A271" s="57" t="s">
        <v>143</v>
      </c>
      <c r="B271" s="65">
        <f t="shared" si="88"/>
        <v>12156.199999999999</v>
      </c>
      <c r="C271" s="65">
        <v>12156.2</v>
      </c>
      <c r="D271" s="50">
        <f t="shared" si="86"/>
        <v>0</v>
      </c>
      <c r="E271" s="55">
        <f aca="true" t="shared" si="92" ref="E271:P271">E272+E277</f>
        <v>952</v>
      </c>
      <c r="F271" s="55">
        <f t="shared" si="92"/>
        <v>951</v>
      </c>
      <c r="G271" s="55">
        <f t="shared" si="92"/>
        <v>978.8</v>
      </c>
      <c r="H271" s="55">
        <f t="shared" si="92"/>
        <v>979</v>
      </c>
      <c r="I271" s="55">
        <f t="shared" si="92"/>
        <v>954.9</v>
      </c>
      <c r="J271" s="55">
        <f t="shared" si="92"/>
        <v>977.4</v>
      </c>
      <c r="K271" s="55">
        <f t="shared" si="92"/>
        <v>1157.4</v>
      </c>
      <c r="L271" s="55">
        <f t="shared" si="92"/>
        <v>1157.4</v>
      </c>
      <c r="M271" s="55">
        <f t="shared" si="92"/>
        <v>288.9</v>
      </c>
      <c r="N271" s="55">
        <f t="shared" si="92"/>
        <v>977.4</v>
      </c>
      <c r="O271" s="55">
        <f t="shared" si="92"/>
        <v>977.4</v>
      </c>
      <c r="P271" s="55">
        <f t="shared" si="92"/>
        <v>1804.6000000000001</v>
      </c>
      <c r="Q271" s="52">
        <f t="shared" si="81"/>
        <v>12156.199999999999</v>
      </c>
      <c r="R271" s="52"/>
    </row>
    <row r="272" spans="1:18" ht="12.75">
      <c r="A272" s="53" t="s">
        <v>144</v>
      </c>
      <c r="B272" s="65">
        <f t="shared" si="88"/>
        <v>9944.199999999999</v>
      </c>
      <c r="C272" s="65">
        <v>9944.2</v>
      </c>
      <c r="D272" s="50">
        <f t="shared" si="86"/>
        <v>0</v>
      </c>
      <c r="E272" s="55">
        <f aca="true" t="shared" si="93" ref="E272:P272">E273+E274+E275+E276</f>
        <v>782</v>
      </c>
      <c r="F272" s="55">
        <f t="shared" si="93"/>
        <v>781</v>
      </c>
      <c r="G272" s="55">
        <f t="shared" si="93"/>
        <v>808.8</v>
      </c>
      <c r="H272" s="55">
        <f t="shared" si="93"/>
        <v>809</v>
      </c>
      <c r="I272" s="55">
        <f t="shared" si="93"/>
        <v>784.9</v>
      </c>
      <c r="J272" s="55">
        <f t="shared" si="93"/>
        <v>807.4</v>
      </c>
      <c r="K272" s="55">
        <f t="shared" si="93"/>
        <v>947.4</v>
      </c>
      <c r="L272" s="55">
        <f t="shared" si="93"/>
        <v>947.4</v>
      </c>
      <c r="M272" s="55">
        <f t="shared" si="93"/>
        <v>271.9</v>
      </c>
      <c r="N272" s="55">
        <f t="shared" si="93"/>
        <v>807.4</v>
      </c>
      <c r="O272" s="55">
        <f t="shared" si="93"/>
        <v>807.4</v>
      </c>
      <c r="P272" s="55">
        <f t="shared" si="93"/>
        <v>1389.6000000000001</v>
      </c>
      <c r="Q272" s="52">
        <f t="shared" si="81"/>
        <v>9944.199999999999</v>
      </c>
      <c r="R272" s="52"/>
    </row>
    <row r="273" spans="1:18" ht="12.75">
      <c r="A273" s="53" t="s">
        <v>145</v>
      </c>
      <c r="B273" s="65">
        <f t="shared" si="88"/>
        <v>7732.199999999999</v>
      </c>
      <c r="C273" s="65">
        <v>7732.2</v>
      </c>
      <c r="D273" s="50">
        <f t="shared" si="86"/>
        <v>0</v>
      </c>
      <c r="E273" s="55">
        <v>595</v>
      </c>
      <c r="F273" s="55">
        <v>595</v>
      </c>
      <c r="G273" s="55">
        <f>595+26.4</f>
        <v>621.4</v>
      </c>
      <c r="H273" s="55">
        <f>595+26.4</f>
        <v>621.4</v>
      </c>
      <c r="I273" s="55">
        <f>595+26.4</f>
        <v>621.4</v>
      </c>
      <c r="J273" s="55">
        <f>595+26.4</f>
        <v>621.4</v>
      </c>
      <c r="K273" s="55">
        <f>735+26.4</f>
        <v>761.4</v>
      </c>
      <c r="L273" s="55">
        <f>735+26.4</f>
        <v>761.4</v>
      </c>
      <c r="M273" s="55">
        <f>59.5+26.4</f>
        <v>85.9</v>
      </c>
      <c r="N273" s="55">
        <f>595+26.4</f>
        <v>621.4</v>
      </c>
      <c r="O273" s="55">
        <f>595+26.4</f>
        <v>621.4</v>
      </c>
      <c r="P273" s="55">
        <f>1442.7-237.6</f>
        <v>1205.1000000000001</v>
      </c>
      <c r="Q273" s="52">
        <f t="shared" si="81"/>
        <v>7732.199999999999</v>
      </c>
      <c r="R273" s="52"/>
    </row>
    <row r="274" spans="1:18" ht="12.75">
      <c r="A274" s="53" t="s">
        <v>146</v>
      </c>
      <c r="B274" s="65">
        <f t="shared" si="88"/>
        <v>953</v>
      </c>
      <c r="C274" s="65">
        <v>953</v>
      </c>
      <c r="D274" s="50">
        <f t="shared" si="86"/>
        <v>0</v>
      </c>
      <c r="E274" s="55">
        <v>80</v>
      </c>
      <c r="F274" s="55">
        <v>80</v>
      </c>
      <c r="G274" s="55">
        <v>81.4</v>
      </c>
      <c r="H274" s="55">
        <v>81.6</v>
      </c>
      <c r="I274" s="55">
        <v>70</v>
      </c>
      <c r="J274" s="55">
        <v>80</v>
      </c>
      <c r="K274" s="55">
        <v>80</v>
      </c>
      <c r="L274" s="55">
        <v>80</v>
      </c>
      <c r="M274" s="55">
        <v>80</v>
      </c>
      <c r="N274" s="55">
        <v>80</v>
      </c>
      <c r="O274" s="55">
        <v>80</v>
      </c>
      <c r="P274" s="55">
        <v>80</v>
      </c>
      <c r="Q274" s="52">
        <f t="shared" si="81"/>
        <v>953</v>
      </c>
      <c r="R274" s="52"/>
    </row>
    <row r="275" spans="1:18" ht="12.75">
      <c r="A275" s="53" t="s">
        <v>147</v>
      </c>
      <c r="B275" s="65">
        <f t="shared" si="88"/>
        <v>1106</v>
      </c>
      <c r="C275" s="65">
        <v>1106</v>
      </c>
      <c r="D275" s="50">
        <f t="shared" si="86"/>
        <v>0</v>
      </c>
      <c r="E275" s="55">
        <v>94</v>
      </c>
      <c r="F275" s="55">
        <v>93</v>
      </c>
      <c r="G275" s="55">
        <v>93</v>
      </c>
      <c r="H275" s="55">
        <v>93</v>
      </c>
      <c r="I275" s="55">
        <v>82</v>
      </c>
      <c r="J275" s="55">
        <v>93</v>
      </c>
      <c r="K275" s="55">
        <v>93</v>
      </c>
      <c r="L275" s="55">
        <v>93</v>
      </c>
      <c r="M275" s="55">
        <v>93</v>
      </c>
      <c r="N275" s="55">
        <v>93</v>
      </c>
      <c r="O275" s="55">
        <v>93</v>
      </c>
      <c r="P275" s="55">
        <v>93</v>
      </c>
      <c r="Q275" s="52">
        <f t="shared" si="81"/>
        <v>1106</v>
      </c>
      <c r="R275" s="52"/>
    </row>
    <row r="276" spans="1:18" ht="12.75">
      <c r="A276" s="53" t="s">
        <v>148</v>
      </c>
      <c r="B276" s="65">
        <f t="shared" si="88"/>
        <v>153</v>
      </c>
      <c r="C276" s="65">
        <v>153</v>
      </c>
      <c r="D276" s="50">
        <f t="shared" si="86"/>
        <v>0</v>
      </c>
      <c r="E276" s="55">
        <v>13</v>
      </c>
      <c r="F276" s="55">
        <v>13</v>
      </c>
      <c r="G276" s="55">
        <v>13</v>
      </c>
      <c r="H276" s="55">
        <v>13</v>
      </c>
      <c r="I276" s="55">
        <v>11.5</v>
      </c>
      <c r="J276" s="55">
        <v>13</v>
      </c>
      <c r="K276" s="55">
        <v>13</v>
      </c>
      <c r="L276" s="55">
        <v>13</v>
      </c>
      <c r="M276" s="55">
        <v>13</v>
      </c>
      <c r="N276" s="55">
        <v>13</v>
      </c>
      <c r="O276" s="55">
        <v>13</v>
      </c>
      <c r="P276" s="55">
        <v>11.5</v>
      </c>
      <c r="Q276" s="52">
        <f t="shared" si="81"/>
        <v>153</v>
      </c>
      <c r="R276" s="52"/>
    </row>
    <row r="277" spans="1:18" ht="12.75">
      <c r="A277" s="53" t="s">
        <v>149</v>
      </c>
      <c r="B277" s="65">
        <f t="shared" si="88"/>
        <v>2212</v>
      </c>
      <c r="C277" s="65">
        <v>2212</v>
      </c>
      <c r="D277" s="50">
        <f t="shared" si="86"/>
        <v>0</v>
      </c>
      <c r="E277" s="55">
        <f>E269*0.02</f>
        <v>170</v>
      </c>
      <c r="F277" s="55">
        <f>F269*0.02</f>
        <v>170</v>
      </c>
      <c r="G277" s="55">
        <v>170</v>
      </c>
      <c r="H277" s="55">
        <v>170</v>
      </c>
      <c r="I277" s="55">
        <v>170</v>
      </c>
      <c r="J277" s="55">
        <v>170</v>
      </c>
      <c r="K277" s="55">
        <v>210</v>
      </c>
      <c r="L277" s="55">
        <v>210</v>
      </c>
      <c r="M277" s="55">
        <v>17</v>
      </c>
      <c r="N277" s="55">
        <v>170</v>
      </c>
      <c r="O277" s="55">
        <v>170</v>
      </c>
      <c r="P277" s="55">
        <v>415</v>
      </c>
      <c r="Q277" s="52">
        <f t="shared" si="81"/>
        <v>2212</v>
      </c>
      <c r="R277" s="52"/>
    </row>
    <row r="278" spans="1:18" ht="12.75">
      <c r="A278" s="53" t="s">
        <v>150</v>
      </c>
      <c r="B278" s="65">
        <f t="shared" si="88"/>
        <v>89642</v>
      </c>
      <c r="C278" s="65">
        <v>89642</v>
      </c>
      <c r="D278" s="50">
        <f t="shared" si="86"/>
        <v>0</v>
      </c>
      <c r="E278" s="55">
        <f>+E279+E280+E281+E282+E283+E284+E285+E286+E289+E291+E292+E293</f>
        <v>8394</v>
      </c>
      <c r="F278" s="55">
        <f aca="true" t="shared" si="94" ref="F278:P278">+F279+F280+F281+F282+F283+F284+F285+F286+F289+F291+F292+F293</f>
        <v>7694</v>
      </c>
      <c r="G278" s="55">
        <f t="shared" si="94"/>
        <v>8394</v>
      </c>
      <c r="H278" s="55">
        <f t="shared" si="94"/>
        <v>9334</v>
      </c>
      <c r="I278" s="55">
        <f t="shared" si="94"/>
        <v>5374</v>
      </c>
      <c r="J278" s="55">
        <f t="shared" si="94"/>
        <v>3414</v>
      </c>
      <c r="K278" s="55">
        <f t="shared" si="94"/>
        <v>2364</v>
      </c>
      <c r="L278" s="55">
        <f t="shared" si="94"/>
        <v>3264</v>
      </c>
      <c r="M278" s="55">
        <f t="shared" si="94"/>
        <v>8374</v>
      </c>
      <c r="N278" s="55">
        <f t="shared" si="94"/>
        <v>11004</v>
      </c>
      <c r="O278" s="55">
        <f t="shared" si="94"/>
        <v>9994</v>
      </c>
      <c r="P278" s="55">
        <f t="shared" si="94"/>
        <v>12038</v>
      </c>
      <c r="Q278" s="52">
        <f t="shared" si="81"/>
        <v>89642</v>
      </c>
      <c r="R278" s="52"/>
    </row>
    <row r="279" spans="1:18" ht="12.75">
      <c r="A279" s="53" t="s">
        <v>151</v>
      </c>
      <c r="B279" s="65">
        <f t="shared" si="88"/>
        <v>464</v>
      </c>
      <c r="C279" s="65">
        <v>464</v>
      </c>
      <c r="D279" s="50">
        <f t="shared" si="86"/>
        <v>0</v>
      </c>
      <c r="E279" s="55">
        <v>60</v>
      </c>
      <c r="F279" s="55">
        <v>60</v>
      </c>
      <c r="G279" s="55">
        <v>60</v>
      </c>
      <c r="H279" s="55"/>
      <c r="I279" s="55">
        <v>60</v>
      </c>
      <c r="J279" s="55"/>
      <c r="K279" s="55">
        <v>60</v>
      </c>
      <c r="L279" s="55"/>
      <c r="M279" s="55">
        <v>60</v>
      </c>
      <c r="N279" s="55"/>
      <c r="O279" s="55">
        <v>60</v>
      </c>
      <c r="P279" s="55">
        <v>44</v>
      </c>
      <c r="Q279" s="52">
        <f t="shared" si="81"/>
        <v>464</v>
      </c>
      <c r="R279" s="52"/>
    </row>
    <row r="280" spans="1:18" ht="12.75">
      <c r="A280" s="53" t="s">
        <v>152</v>
      </c>
      <c r="B280" s="65">
        <f t="shared" si="88"/>
        <v>7700</v>
      </c>
      <c r="C280" s="65">
        <v>7700</v>
      </c>
      <c r="D280" s="50">
        <f t="shared" si="86"/>
        <v>0</v>
      </c>
      <c r="E280" s="55">
        <v>640</v>
      </c>
      <c r="F280" s="55">
        <v>640</v>
      </c>
      <c r="G280" s="55">
        <v>640</v>
      </c>
      <c r="H280" s="55">
        <v>640</v>
      </c>
      <c r="I280" s="55">
        <v>620</v>
      </c>
      <c r="J280" s="55">
        <v>620</v>
      </c>
      <c r="K280" s="55">
        <v>620</v>
      </c>
      <c r="L280" s="55">
        <v>620</v>
      </c>
      <c r="M280" s="55">
        <v>620</v>
      </c>
      <c r="N280" s="55">
        <v>640</v>
      </c>
      <c r="O280" s="55">
        <v>700</v>
      </c>
      <c r="P280" s="55">
        <v>700</v>
      </c>
      <c r="Q280" s="52">
        <f t="shared" si="81"/>
        <v>7700</v>
      </c>
      <c r="R280" s="52"/>
    </row>
    <row r="281" spans="1:18" ht="12.75">
      <c r="A281" s="53" t="s">
        <v>153</v>
      </c>
      <c r="B281" s="65">
        <f t="shared" si="88"/>
        <v>34000</v>
      </c>
      <c r="C281" s="65">
        <v>34000</v>
      </c>
      <c r="D281" s="50">
        <f t="shared" si="86"/>
        <v>0</v>
      </c>
      <c r="E281" s="55">
        <v>3000</v>
      </c>
      <c r="F281" s="55">
        <v>3000</v>
      </c>
      <c r="G281" s="55">
        <v>3000</v>
      </c>
      <c r="H281" s="55">
        <v>6000</v>
      </c>
      <c r="I281" s="55"/>
      <c r="J281" s="55"/>
      <c r="K281" s="55"/>
      <c r="L281" s="55">
        <v>2000</v>
      </c>
      <c r="M281" s="55">
        <v>2000</v>
      </c>
      <c r="N281" s="55">
        <v>5000</v>
      </c>
      <c r="O281" s="55">
        <v>5000</v>
      </c>
      <c r="P281" s="55">
        <v>5000</v>
      </c>
      <c r="Q281" s="52">
        <f t="shared" si="81"/>
        <v>34000</v>
      </c>
      <c r="R281" s="52"/>
    </row>
    <row r="282" spans="1:18" ht="12.75">
      <c r="A282" s="53" t="s">
        <v>154</v>
      </c>
      <c r="B282" s="65">
        <f t="shared" si="88"/>
        <v>600</v>
      </c>
      <c r="C282" s="65">
        <v>600</v>
      </c>
      <c r="D282" s="50">
        <f t="shared" si="86"/>
        <v>0</v>
      </c>
      <c r="E282" s="55">
        <v>50</v>
      </c>
      <c r="F282" s="55">
        <v>50</v>
      </c>
      <c r="G282" s="55">
        <v>50</v>
      </c>
      <c r="H282" s="55">
        <v>50</v>
      </c>
      <c r="I282" s="55">
        <v>50</v>
      </c>
      <c r="J282" s="55">
        <v>50</v>
      </c>
      <c r="K282" s="55">
        <v>50</v>
      </c>
      <c r="L282" s="55">
        <v>50</v>
      </c>
      <c r="M282" s="55">
        <v>50</v>
      </c>
      <c r="N282" s="55">
        <v>50</v>
      </c>
      <c r="O282" s="55">
        <v>50</v>
      </c>
      <c r="P282" s="55">
        <v>50</v>
      </c>
      <c r="Q282" s="52">
        <f t="shared" si="81"/>
        <v>600</v>
      </c>
      <c r="R282" s="52"/>
    </row>
    <row r="283" spans="1:18" ht="12.75">
      <c r="A283" s="53" t="s">
        <v>155</v>
      </c>
      <c r="B283" s="65">
        <f t="shared" si="88"/>
        <v>500</v>
      </c>
      <c r="C283" s="65">
        <v>500</v>
      </c>
      <c r="D283" s="50">
        <f t="shared" si="86"/>
        <v>0</v>
      </c>
      <c r="E283" s="55">
        <v>50</v>
      </c>
      <c r="F283" s="55">
        <v>50</v>
      </c>
      <c r="G283" s="55">
        <v>50</v>
      </c>
      <c r="H283" s="55">
        <v>50</v>
      </c>
      <c r="I283" s="55">
        <v>50</v>
      </c>
      <c r="J283" s="55">
        <v>50</v>
      </c>
      <c r="K283" s="55"/>
      <c r="L283" s="55"/>
      <c r="M283" s="55">
        <v>50</v>
      </c>
      <c r="N283" s="55">
        <v>50</v>
      </c>
      <c r="O283" s="55">
        <v>50</v>
      </c>
      <c r="P283" s="55">
        <v>50</v>
      </c>
      <c r="Q283" s="52">
        <f t="shared" si="81"/>
        <v>500</v>
      </c>
      <c r="R283" s="52"/>
    </row>
    <row r="284" spans="1:18" ht="12.75">
      <c r="A284" s="53" t="s">
        <v>156</v>
      </c>
      <c r="B284" s="65">
        <f t="shared" si="88"/>
        <v>7128</v>
      </c>
      <c r="C284" s="65">
        <v>7128</v>
      </c>
      <c r="D284" s="50">
        <f t="shared" si="86"/>
        <v>0</v>
      </c>
      <c r="E284" s="55">
        <v>594</v>
      </c>
      <c r="F284" s="55">
        <v>594</v>
      </c>
      <c r="G284" s="55">
        <v>594</v>
      </c>
      <c r="H284" s="55">
        <v>594</v>
      </c>
      <c r="I284" s="55">
        <v>594</v>
      </c>
      <c r="J284" s="55">
        <v>594</v>
      </c>
      <c r="K284" s="55">
        <v>594</v>
      </c>
      <c r="L284" s="55">
        <v>594</v>
      </c>
      <c r="M284" s="55">
        <v>594</v>
      </c>
      <c r="N284" s="55">
        <v>594</v>
      </c>
      <c r="O284" s="55">
        <v>594</v>
      </c>
      <c r="P284" s="55">
        <v>594</v>
      </c>
      <c r="Q284" s="52">
        <f t="shared" si="81"/>
        <v>7128</v>
      </c>
      <c r="R284" s="52"/>
    </row>
    <row r="285" spans="1:18" ht="12.75">
      <c r="A285" s="53" t="s">
        <v>157</v>
      </c>
      <c r="B285" s="65">
        <f t="shared" si="88"/>
        <v>100</v>
      </c>
      <c r="C285" s="65">
        <v>100</v>
      </c>
      <c r="D285" s="50">
        <f t="shared" si="86"/>
        <v>0</v>
      </c>
      <c r="E285" s="55"/>
      <c r="F285" s="55">
        <v>100</v>
      </c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2">
        <f t="shared" si="81"/>
        <v>100</v>
      </c>
      <c r="R285" s="52"/>
    </row>
    <row r="286" spans="1:18" ht="12.75">
      <c r="A286" s="53" t="s">
        <v>158</v>
      </c>
      <c r="B286" s="65">
        <f t="shared" si="88"/>
        <v>60</v>
      </c>
      <c r="C286" s="65">
        <v>60</v>
      </c>
      <c r="D286" s="50">
        <f t="shared" si="86"/>
        <v>0</v>
      </c>
      <c r="E286" s="55"/>
      <c r="F286" s="55">
        <v>60</v>
      </c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2">
        <f t="shared" si="81"/>
        <v>60</v>
      </c>
      <c r="R286" s="52"/>
    </row>
    <row r="287" spans="1:18" ht="12.75">
      <c r="A287" s="53" t="s">
        <v>159</v>
      </c>
      <c r="B287" s="65">
        <f t="shared" si="88"/>
        <v>0</v>
      </c>
      <c r="C287" s="65"/>
      <c r="D287" s="50">
        <f t="shared" si="86"/>
        <v>0</v>
      </c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2">
        <f t="shared" si="81"/>
        <v>0</v>
      </c>
      <c r="R287" s="52"/>
    </row>
    <row r="288" spans="1:18" ht="12.75">
      <c r="A288" s="53" t="s">
        <v>160</v>
      </c>
      <c r="B288" s="65">
        <f t="shared" si="88"/>
        <v>0</v>
      </c>
      <c r="C288" s="65"/>
      <c r="D288" s="50">
        <f t="shared" si="86"/>
        <v>0</v>
      </c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2">
        <f t="shared" si="81"/>
        <v>0</v>
      </c>
      <c r="R288" s="52"/>
    </row>
    <row r="289" spans="1:18" ht="12.75">
      <c r="A289" s="53" t="s">
        <v>161</v>
      </c>
      <c r="B289" s="65">
        <f t="shared" si="88"/>
        <v>160</v>
      </c>
      <c r="C289" s="65">
        <v>160</v>
      </c>
      <c r="D289" s="50">
        <f t="shared" si="86"/>
        <v>0</v>
      </c>
      <c r="E289" s="55"/>
      <c r="F289" s="55">
        <v>40</v>
      </c>
      <c r="G289" s="55"/>
      <c r="H289" s="55"/>
      <c r="I289" s="55"/>
      <c r="J289" s="55"/>
      <c r="K289" s="55">
        <v>40</v>
      </c>
      <c r="L289" s="55"/>
      <c r="M289" s="55"/>
      <c r="N289" s="55">
        <v>40</v>
      </c>
      <c r="O289" s="55">
        <v>40</v>
      </c>
      <c r="P289" s="55"/>
      <c r="Q289" s="52">
        <f t="shared" si="81"/>
        <v>160</v>
      </c>
      <c r="R289" s="52"/>
    </row>
    <row r="290" spans="1:18" ht="12.75">
      <c r="A290" s="53" t="s">
        <v>162</v>
      </c>
      <c r="B290" s="65">
        <f t="shared" si="88"/>
        <v>0</v>
      </c>
      <c r="C290" s="65"/>
      <c r="D290" s="50">
        <f t="shared" si="86"/>
        <v>0</v>
      </c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2">
        <f t="shared" si="81"/>
        <v>0</v>
      </c>
      <c r="R290" s="52"/>
    </row>
    <row r="291" spans="1:18" ht="12.75">
      <c r="A291" s="53" t="s">
        <v>163</v>
      </c>
      <c r="B291" s="65">
        <f t="shared" si="88"/>
        <v>26600</v>
      </c>
      <c r="C291" s="65">
        <v>26600</v>
      </c>
      <c r="D291" s="50">
        <f t="shared" si="86"/>
        <v>0</v>
      </c>
      <c r="E291" s="55">
        <v>3000</v>
      </c>
      <c r="F291" s="55">
        <v>2000</v>
      </c>
      <c r="G291" s="55">
        <v>3000</v>
      </c>
      <c r="H291" s="55">
        <v>1000</v>
      </c>
      <c r="I291" s="55">
        <v>4000</v>
      </c>
      <c r="J291" s="55">
        <v>2000</v>
      </c>
      <c r="K291" s="55">
        <v>1000</v>
      </c>
      <c r="L291" s="55">
        <v>0</v>
      </c>
      <c r="M291" s="55">
        <v>4000</v>
      </c>
      <c r="N291" s="55">
        <v>3000</v>
      </c>
      <c r="O291" s="55">
        <v>2000</v>
      </c>
      <c r="P291" s="55">
        <v>1600</v>
      </c>
      <c r="Q291" s="52">
        <f t="shared" si="81"/>
        <v>26600</v>
      </c>
      <c r="R291" s="52"/>
    </row>
    <row r="292" spans="1:18" ht="12.75">
      <c r="A292" s="53" t="s">
        <v>164</v>
      </c>
      <c r="B292" s="65">
        <f t="shared" si="88"/>
        <v>12000</v>
      </c>
      <c r="C292" s="65">
        <v>12000</v>
      </c>
      <c r="D292" s="50">
        <f t="shared" si="86"/>
        <v>0</v>
      </c>
      <c r="E292" s="55">
        <v>1000</v>
      </c>
      <c r="F292" s="55">
        <v>1000</v>
      </c>
      <c r="G292" s="55">
        <v>1000</v>
      </c>
      <c r="H292" s="55">
        <v>1000</v>
      </c>
      <c r="I292" s="55"/>
      <c r="J292" s="55"/>
      <c r="K292" s="55"/>
      <c r="L292" s="55"/>
      <c r="M292" s="55">
        <v>1000</v>
      </c>
      <c r="N292" s="55">
        <v>1500</v>
      </c>
      <c r="O292" s="55">
        <v>1500</v>
      </c>
      <c r="P292" s="55">
        <f>1500+2500</f>
        <v>4000</v>
      </c>
      <c r="Q292" s="52">
        <f t="shared" si="81"/>
        <v>12000</v>
      </c>
      <c r="R292" s="52"/>
    </row>
    <row r="293" spans="1:18" ht="33.75">
      <c r="A293" s="57" t="s">
        <v>165</v>
      </c>
      <c r="B293" s="65">
        <f t="shared" si="88"/>
        <v>330</v>
      </c>
      <c r="C293" s="65">
        <v>330</v>
      </c>
      <c r="D293" s="50">
        <f t="shared" si="86"/>
        <v>0</v>
      </c>
      <c r="E293" s="55">
        <f aca="true" t="shared" si="95" ref="E293:P293">E294+E295+E296</f>
        <v>0</v>
      </c>
      <c r="F293" s="55">
        <f t="shared" si="95"/>
        <v>100</v>
      </c>
      <c r="G293" s="55">
        <f t="shared" si="95"/>
        <v>0</v>
      </c>
      <c r="H293" s="55">
        <f t="shared" si="95"/>
        <v>0</v>
      </c>
      <c r="I293" s="55">
        <f t="shared" si="95"/>
        <v>0</v>
      </c>
      <c r="J293" s="55">
        <f t="shared" si="95"/>
        <v>100</v>
      </c>
      <c r="K293" s="55">
        <f t="shared" si="95"/>
        <v>0</v>
      </c>
      <c r="L293" s="55">
        <f t="shared" si="95"/>
        <v>0</v>
      </c>
      <c r="M293" s="55">
        <f t="shared" si="95"/>
        <v>0</v>
      </c>
      <c r="N293" s="55">
        <f t="shared" si="95"/>
        <v>130</v>
      </c>
      <c r="O293" s="55">
        <f t="shared" si="95"/>
        <v>0</v>
      </c>
      <c r="P293" s="55">
        <f t="shared" si="95"/>
        <v>0</v>
      </c>
      <c r="Q293" s="52">
        <f t="shared" si="81"/>
        <v>330</v>
      </c>
      <c r="R293" s="52"/>
    </row>
    <row r="294" spans="1:18" ht="33.75">
      <c r="A294" s="57" t="s">
        <v>166</v>
      </c>
      <c r="B294" s="65">
        <f t="shared" si="88"/>
        <v>0</v>
      </c>
      <c r="C294" s="65"/>
      <c r="D294" s="50">
        <f t="shared" si="86"/>
        <v>0</v>
      </c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2">
        <f t="shared" si="81"/>
        <v>0</v>
      </c>
      <c r="R294" s="52"/>
    </row>
    <row r="295" spans="1:18" ht="22.5">
      <c r="A295" s="57" t="s">
        <v>167</v>
      </c>
      <c r="B295" s="65">
        <f t="shared" si="88"/>
        <v>330</v>
      </c>
      <c r="C295" s="65">
        <v>330</v>
      </c>
      <c r="D295" s="50">
        <f t="shared" si="86"/>
        <v>0</v>
      </c>
      <c r="E295" s="55"/>
      <c r="F295" s="55">
        <v>100</v>
      </c>
      <c r="G295" s="55"/>
      <c r="H295" s="55"/>
      <c r="I295" s="55"/>
      <c r="J295" s="55">
        <v>100</v>
      </c>
      <c r="K295" s="55"/>
      <c r="L295" s="55"/>
      <c r="M295" s="55"/>
      <c r="N295" s="55">
        <v>130</v>
      </c>
      <c r="O295" s="55"/>
      <c r="P295" s="55"/>
      <c r="Q295" s="52">
        <f t="shared" si="81"/>
        <v>330</v>
      </c>
      <c r="R295" s="52"/>
    </row>
    <row r="296" spans="1:18" ht="33.75">
      <c r="A296" s="57" t="s">
        <v>168</v>
      </c>
      <c r="B296" s="65">
        <f t="shared" si="88"/>
        <v>0</v>
      </c>
      <c r="C296" s="65"/>
      <c r="D296" s="50">
        <f t="shared" si="86"/>
        <v>0</v>
      </c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2">
        <f t="shared" si="81"/>
        <v>0</v>
      </c>
      <c r="R296" s="52"/>
    </row>
    <row r="297" spans="1:18" ht="12.75">
      <c r="A297" s="53" t="s">
        <v>169</v>
      </c>
      <c r="B297" s="65">
        <f t="shared" si="88"/>
        <v>0</v>
      </c>
      <c r="C297" s="65"/>
      <c r="D297" s="50">
        <f t="shared" si="86"/>
        <v>0</v>
      </c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2">
        <f t="shared" si="81"/>
        <v>0</v>
      </c>
      <c r="R297" s="52"/>
    </row>
    <row r="298" spans="1:18" ht="12.75">
      <c r="A298" s="53" t="s">
        <v>170</v>
      </c>
      <c r="B298" s="65">
        <f t="shared" si="88"/>
        <v>390</v>
      </c>
      <c r="C298" s="65">
        <v>390</v>
      </c>
      <c r="D298" s="50">
        <f t="shared" si="86"/>
        <v>0</v>
      </c>
      <c r="E298" s="55">
        <f aca="true" t="shared" si="96" ref="E298:P298">E299+E302</f>
        <v>100</v>
      </c>
      <c r="F298" s="55">
        <f t="shared" si="96"/>
        <v>100</v>
      </c>
      <c r="G298" s="55">
        <f t="shared" si="96"/>
        <v>100</v>
      </c>
      <c r="H298" s="55">
        <f t="shared" si="96"/>
        <v>0</v>
      </c>
      <c r="I298" s="55">
        <f t="shared" si="96"/>
        <v>0</v>
      </c>
      <c r="J298" s="55">
        <f t="shared" si="96"/>
        <v>0</v>
      </c>
      <c r="K298" s="55">
        <f t="shared" si="96"/>
        <v>0</v>
      </c>
      <c r="L298" s="55">
        <f t="shared" si="96"/>
        <v>0</v>
      </c>
      <c r="M298" s="55">
        <f t="shared" si="96"/>
        <v>0</v>
      </c>
      <c r="N298" s="55">
        <f t="shared" si="96"/>
        <v>0</v>
      </c>
      <c r="O298" s="55">
        <f t="shared" si="96"/>
        <v>90</v>
      </c>
      <c r="P298" s="55">
        <f t="shared" si="96"/>
        <v>0</v>
      </c>
      <c r="Q298" s="52">
        <f t="shared" si="81"/>
        <v>390</v>
      </c>
      <c r="R298" s="52"/>
    </row>
    <row r="299" spans="1:18" ht="12.75">
      <c r="A299" s="53" t="s">
        <v>171</v>
      </c>
      <c r="B299" s="65">
        <f t="shared" si="88"/>
        <v>390</v>
      </c>
      <c r="C299" s="65">
        <v>390</v>
      </c>
      <c r="D299" s="50">
        <f t="shared" si="86"/>
        <v>0</v>
      </c>
      <c r="E299" s="55">
        <f aca="true" t="shared" si="97" ref="E299:P300">E300</f>
        <v>100</v>
      </c>
      <c r="F299" s="55">
        <f t="shared" si="97"/>
        <v>100</v>
      </c>
      <c r="G299" s="55">
        <f t="shared" si="97"/>
        <v>100</v>
      </c>
      <c r="H299" s="55">
        <f t="shared" si="97"/>
        <v>0</v>
      </c>
      <c r="I299" s="55">
        <f t="shared" si="97"/>
        <v>0</v>
      </c>
      <c r="J299" s="55">
        <f t="shared" si="97"/>
        <v>0</v>
      </c>
      <c r="K299" s="55">
        <f t="shared" si="97"/>
        <v>0</v>
      </c>
      <c r="L299" s="55">
        <f t="shared" si="97"/>
        <v>0</v>
      </c>
      <c r="M299" s="55">
        <f t="shared" si="97"/>
        <v>0</v>
      </c>
      <c r="N299" s="55">
        <f t="shared" si="97"/>
        <v>0</v>
      </c>
      <c r="O299" s="55">
        <f t="shared" si="97"/>
        <v>90</v>
      </c>
      <c r="P299" s="55">
        <f t="shared" si="97"/>
        <v>0</v>
      </c>
      <c r="Q299" s="52">
        <f t="shared" si="81"/>
        <v>390</v>
      </c>
      <c r="R299" s="52"/>
    </row>
    <row r="300" spans="1:18" ht="22.5">
      <c r="A300" s="57" t="s">
        <v>172</v>
      </c>
      <c r="B300" s="65">
        <f t="shared" si="88"/>
        <v>390</v>
      </c>
      <c r="C300" s="65">
        <v>390</v>
      </c>
      <c r="D300" s="50">
        <f t="shared" si="86"/>
        <v>0</v>
      </c>
      <c r="E300" s="55">
        <f t="shared" si="97"/>
        <v>100</v>
      </c>
      <c r="F300" s="55">
        <f t="shared" si="97"/>
        <v>100</v>
      </c>
      <c r="G300" s="55">
        <f t="shared" si="97"/>
        <v>100</v>
      </c>
      <c r="H300" s="55">
        <f t="shared" si="97"/>
        <v>0</v>
      </c>
      <c r="I300" s="55">
        <f t="shared" si="97"/>
        <v>0</v>
      </c>
      <c r="J300" s="55">
        <f t="shared" si="97"/>
        <v>0</v>
      </c>
      <c r="K300" s="55">
        <f t="shared" si="97"/>
        <v>0</v>
      </c>
      <c r="L300" s="55">
        <f t="shared" si="97"/>
        <v>0</v>
      </c>
      <c r="M300" s="55">
        <f t="shared" si="97"/>
        <v>0</v>
      </c>
      <c r="N300" s="55">
        <f t="shared" si="97"/>
        <v>0</v>
      </c>
      <c r="O300" s="55">
        <f t="shared" si="97"/>
        <v>90</v>
      </c>
      <c r="P300" s="55">
        <f t="shared" si="97"/>
        <v>0</v>
      </c>
      <c r="Q300" s="52">
        <f t="shared" si="81"/>
        <v>390</v>
      </c>
      <c r="R300" s="52"/>
    </row>
    <row r="301" spans="1:18" ht="12.75">
      <c r="A301" s="53" t="s">
        <v>173</v>
      </c>
      <c r="B301" s="65">
        <f t="shared" si="88"/>
        <v>390</v>
      </c>
      <c r="C301" s="65">
        <v>390</v>
      </c>
      <c r="D301" s="50">
        <f t="shared" si="86"/>
        <v>0</v>
      </c>
      <c r="E301" s="55">
        <v>100</v>
      </c>
      <c r="F301" s="55">
        <v>100</v>
      </c>
      <c r="G301" s="55">
        <v>100</v>
      </c>
      <c r="H301" s="55"/>
      <c r="I301" s="55"/>
      <c r="J301" s="55"/>
      <c r="K301" s="55"/>
      <c r="L301" s="55"/>
      <c r="M301" s="55"/>
      <c r="N301" s="55"/>
      <c r="O301" s="55">
        <v>90</v>
      </c>
      <c r="P301" s="55"/>
      <c r="Q301" s="52">
        <f t="shared" si="81"/>
        <v>390</v>
      </c>
      <c r="R301" s="52"/>
    </row>
    <row r="302" spans="1:18" ht="12.75">
      <c r="A302" s="53" t="s">
        <v>174</v>
      </c>
      <c r="B302" s="65">
        <f t="shared" si="88"/>
        <v>0</v>
      </c>
      <c r="C302" s="65">
        <v>0</v>
      </c>
      <c r="D302" s="50">
        <f t="shared" si="86"/>
        <v>0</v>
      </c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2">
        <f t="shared" si="81"/>
        <v>0</v>
      </c>
      <c r="R302" s="52"/>
    </row>
    <row r="303" spans="1:18" ht="12.75">
      <c r="A303" s="53" t="s">
        <v>175</v>
      </c>
      <c r="B303" s="65">
        <f t="shared" si="88"/>
        <v>0</v>
      </c>
      <c r="C303" s="65"/>
      <c r="D303" s="50">
        <f t="shared" si="86"/>
        <v>0</v>
      </c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2">
        <f t="shared" si="81"/>
        <v>0</v>
      </c>
      <c r="R303" s="52"/>
    </row>
    <row r="304" spans="1:18" ht="12.75">
      <c r="A304" s="53" t="s">
        <v>176</v>
      </c>
      <c r="B304" s="65">
        <f t="shared" si="88"/>
        <v>0</v>
      </c>
      <c r="C304" s="65"/>
      <c r="D304" s="50">
        <f t="shared" si="86"/>
        <v>0</v>
      </c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2">
        <f t="shared" si="81"/>
        <v>0</v>
      </c>
      <c r="R304" s="52"/>
    </row>
    <row r="305" spans="1:18" ht="12.75">
      <c r="A305" s="53" t="s">
        <v>177</v>
      </c>
      <c r="B305" s="65">
        <f t="shared" si="88"/>
        <v>212688.19999999998</v>
      </c>
      <c r="C305" s="65">
        <v>212688.2</v>
      </c>
      <c r="D305" s="50">
        <f t="shared" si="86"/>
        <v>0</v>
      </c>
      <c r="E305" s="55">
        <f aca="true" t="shared" si="98" ref="E305:P305">E267</f>
        <v>17946</v>
      </c>
      <c r="F305" s="55">
        <f t="shared" si="98"/>
        <v>17245</v>
      </c>
      <c r="G305" s="55">
        <f t="shared" si="98"/>
        <v>18212.8</v>
      </c>
      <c r="H305" s="55">
        <f t="shared" si="98"/>
        <v>19053</v>
      </c>
      <c r="I305" s="55">
        <f t="shared" si="98"/>
        <v>15068.9</v>
      </c>
      <c r="J305" s="55">
        <f t="shared" si="98"/>
        <v>13131.4</v>
      </c>
      <c r="K305" s="55">
        <f t="shared" si="98"/>
        <v>14261.4</v>
      </c>
      <c r="L305" s="55">
        <f t="shared" si="98"/>
        <v>15161.4</v>
      </c>
      <c r="M305" s="55">
        <f t="shared" si="98"/>
        <v>9752.9</v>
      </c>
      <c r="N305" s="55">
        <f t="shared" si="98"/>
        <v>20721.4</v>
      </c>
      <c r="O305" s="55">
        <f t="shared" si="98"/>
        <v>19801.4</v>
      </c>
      <c r="P305" s="55">
        <f t="shared" si="98"/>
        <v>32332.6</v>
      </c>
      <c r="Q305" s="52">
        <f t="shared" si="81"/>
        <v>212688.19999999998</v>
      </c>
      <c r="R305" s="52"/>
    </row>
    <row r="306" spans="1:18" ht="22.5">
      <c r="A306" s="57" t="s">
        <v>178</v>
      </c>
      <c r="B306" s="65">
        <f t="shared" si="88"/>
        <v>2000</v>
      </c>
      <c r="C306" s="65">
        <v>2000</v>
      </c>
      <c r="D306" s="50">
        <f t="shared" si="86"/>
        <v>0</v>
      </c>
      <c r="E306" s="55">
        <v>500</v>
      </c>
      <c r="F306" s="55">
        <v>500</v>
      </c>
      <c r="G306" s="55">
        <v>500</v>
      </c>
      <c r="H306" s="55">
        <v>500</v>
      </c>
      <c r="I306" s="55"/>
      <c r="J306" s="55"/>
      <c r="K306" s="55"/>
      <c r="L306" s="55"/>
      <c r="M306" s="55"/>
      <c r="N306" s="55"/>
      <c r="O306" s="55"/>
      <c r="P306" s="55"/>
      <c r="Q306" s="52">
        <f t="shared" si="81"/>
        <v>2000</v>
      </c>
      <c r="R306" s="52"/>
    </row>
    <row r="307" spans="1:18" ht="22.5">
      <c r="A307" s="57" t="s">
        <v>179</v>
      </c>
      <c r="B307" s="65">
        <f t="shared" si="88"/>
        <v>210688.19999999998</v>
      </c>
      <c r="C307" s="65">
        <v>210688.2</v>
      </c>
      <c r="D307" s="50">
        <f t="shared" si="86"/>
        <v>0</v>
      </c>
      <c r="E307" s="55">
        <f aca="true" t="shared" si="99" ref="E307:P307">E305-E306</f>
        <v>17446</v>
      </c>
      <c r="F307" s="55">
        <f t="shared" si="99"/>
        <v>16745</v>
      </c>
      <c r="G307" s="55">
        <f t="shared" si="99"/>
        <v>17712.8</v>
      </c>
      <c r="H307" s="55">
        <f t="shared" si="99"/>
        <v>18553</v>
      </c>
      <c r="I307" s="55">
        <f t="shared" si="99"/>
        <v>15068.9</v>
      </c>
      <c r="J307" s="55">
        <f t="shared" si="99"/>
        <v>13131.4</v>
      </c>
      <c r="K307" s="55">
        <f t="shared" si="99"/>
        <v>14261.4</v>
      </c>
      <c r="L307" s="55">
        <f t="shared" si="99"/>
        <v>15161.4</v>
      </c>
      <c r="M307" s="55">
        <f t="shared" si="99"/>
        <v>9752.9</v>
      </c>
      <c r="N307" s="55">
        <f t="shared" si="99"/>
        <v>20721.4</v>
      </c>
      <c r="O307" s="55">
        <f t="shared" si="99"/>
        <v>19801.4</v>
      </c>
      <c r="P307" s="55">
        <f t="shared" si="99"/>
        <v>32332.6</v>
      </c>
      <c r="Q307" s="52">
        <f t="shared" si="81"/>
        <v>210688.19999999998</v>
      </c>
      <c r="R307" s="52"/>
    </row>
    <row r="308" spans="1:18" ht="12.75">
      <c r="A308" s="53" t="s">
        <v>180</v>
      </c>
      <c r="B308" s="65"/>
      <c r="C308" s="65"/>
      <c r="D308" s="50">
        <f t="shared" si="86"/>
        <v>0</v>
      </c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2">
        <f t="shared" si="81"/>
        <v>0</v>
      </c>
      <c r="R308" s="52"/>
    </row>
    <row r="309" spans="1:18" ht="12.75">
      <c r="A309" s="53" t="s">
        <v>181</v>
      </c>
      <c r="B309" s="65"/>
      <c r="C309" s="65"/>
      <c r="D309" s="50">
        <f t="shared" si="86"/>
        <v>0</v>
      </c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2">
        <f t="shared" si="81"/>
        <v>0</v>
      </c>
      <c r="R309" s="52"/>
    </row>
    <row r="310" spans="1:18" ht="12.75">
      <c r="A310" s="53" t="s">
        <v>182</v>
      </c>
      <c r="B310" s="65"/>
      <c r="C310" s="65"/>
      <c r="D310" s="50">
        <f t="shared" si="86"/>
        <v>0</v>
      </c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2">
        <f aca="true" t="shared" si="100" ref="Q310:Q373">E310+F310+G310+H310+I310+J310+K310+L310+M310+N310+O310+P310</f>
        <v>0</v>
      </c>
      <c r="R310" s="52"/>
    </row>
    <row r="311" spans="1:18" ht="12.75">
      <c r="A311" s="53" t="s">
        <v>183</v>
      </c>
      <c r="B311" s="65"/>
      <c r="C311" s="65"/>
      <c r="D311" s="50">
        <f t="shared" si="86"/>
        <v>0</v>
      </c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2">
        <f t="shared" si="100"/>
        <v>0</v>
      </c>
      <c r="R311" s="52"/>
    </row>
    <row r="312" spans="1:18" ht="12.75">
      <c r="A312" s="53" t="s">
        <v>184</v>
      </c>
      <c r="B312" s="65"/>
      <c r="C312" s="65"/>
      <c r="D312" s="50">
        <f t="shared" si="86"/>
        <v>0</v>
      </c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2">
        <f t="shared" si="100"/>
        <v>0</v>
      </c>
      <c r="R312" s="52"/>
    </row>
    <row r="313" spans="1:18" ht="12.75">
      <c r="A313" s="53" t="s">
        <v>185</v>
      </c>
      <c r="B313" s="65"/>
      <c r="C313" s="65"/>
      <c r="D313" s="50">
        <f t="shared" si="86"/>
        <v>0</v>
      </c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2">
        <f t="shared" si="100"/>
        <v>0</v>
      </c>
      <c r="R313" s="52"/>
    </row>
    <row r="314" spans="1:18" ht="12.75">
      <c r="A314" s="53" t="s">
        <v>185</v>
      </c>
      <c r="B314" s="65"/>
      <c r="C314" s="65"/>
      <c r="D314" s="50">
        <f t="shared" si="86"/>
        <v>0</v>
      </c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2">
        <f t="shared" si="100"/>
        <v>0</v>
      </c>
      <c r="R314" s="52"/>
    </row>
    <row r="315" spans="1:18" ht="12.75">
      <c r="A315" s="61" t="s">
        <v>191</v>
      </c>
      <c r="B315" s="62"/>
      <c r="C315" s="62"/>
      <c r="D315" s="50">
        <f t="shared" si="86"/>
        <v>0</v>
      </c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52">
        <f t="shared" si="100"/>
        <v>0</v>
      </c>
      <c r="R315" s="52"/>
    </row>
    <row r="316" spans="1:18" ht="33.75">
      <c r="A316" s="48" t="s">
        <v>137</v>
      </c>
      <c r="B316" s="64">
        <f>B317</f>
        <v>194885.7</v>
      </c>
      <c r="C316" s="64">
        <v>194885.7</v>
      </c>
      <c r="D316" s="50">
        <f t="shared" si="86"/>
        <v>0</v>
      </c>
      <c r="E316" s="55">
        <v>1</v>
      </c>
      <c r="F316" s="55">
        <v>2</v>
      </c>
      <c r="G316" s="55">
        <v>3</v>
      </c>
      <c r="H316" s="55">
        <v>4</v>
      </c>
      <c r="I316" s="55">
        <v>5</v>
      </c>
      <c r="J316" s="55">
        <v>6</v>
      </c>
      <c r="K316" s="55">
        <v>7</v>
      </c>
      <c r="L316" s="55">
        <v>8</v>
      </c>
      <c r="M316" s="55">
        <v>9</v>
      </c>
      <c r="N316" s="55">
        <v>10</v>
      </c>
      <c r="O316" s="55">
        <v>11</v>
      </c>
      <c r="P316" s="55">
        <v>12</v>
      </c>
      <c r="Q316" s="52">
        <f t="shared" si="100"/>
        <v>78</v>
      </c>
      <c r="R316" s="52"/>
    </row>
    <row r="317" spans="1:18" ht="12.75">
      <c r="A317" s="53" t="s">
        <v>138</v>
      </c>
      <c r="B317" s="65">
        <f>SUM(E317:P317)</f>
        <v>194885.7</v>
      </c>
      <c r="C317" s="65">
        <v>194885.7</v>
      </c>
      <c r="D317" s="50">
        <f t="shared" si="86"/>
        <v>0</v>
      </c>
      <c r="E317" s="55">
        <f aca="true" t="shared" si="101" ref="E317:P317">E318</f>
        <v>15913.5</v>
      </c>
      <c r="F317" s="55">
        <f t="shared" si="101"/>
        <v>16083.5</v>
      </c>
      <c r="G317" s="55">
        <f t="shared" si="101"/>
        <v>16246.5</v>
      </c>
      <c r="H317" s="55">
        <f t="shared" si="101"/>
        <v>18146.5</v>
      </c>
      <c r="I317" s="55">
        <f t="shared" si="101"/>
        <v>15860.5</v>
      </c>
      <c r="J317" s="55">
        <f t="shared" si="101"/>
        <v>13850.5</v>
      </c>
      <c r="K317" s="55">
        <f t="shared" si="101"/>
        <v>13290.5</v>
      </c>
      <c r="L317" s="55">
        <f t="shared" si="101"/>
        <v>13240.5</v>
      </c>
      <c r="M317" s="55">
        <f t="shared" si="101"/>
        <v>14860.5</v>
      </c>
      <c r="N317" s="55">
        <f t="shared" si="101"/>
        <v>17149.5</v>
      </c>
      <c r="O317" s="55">
        <f t="shared" si="101"/>
        <v>17489.5</v>
      </c>
      <c r="P317" s="55">
        <f t="shared" si="101"/>
        <v>22754.2</v>
      </c>
      <c r="Q317" s="52">
        <f t="shared" si="100"/>
        <v>194885.7</v>
      </c>
      <c r="R317" s="52"/>
    </row>
    <row r="318" spans="1:18" ht="12.75">
      <c r="A318" s="53" t="s">
        <v>139</v>
      </c>
      <c r="B318" s="65">
        <f aca="true" t="shared" si="102" ref="B318:B358">SUM(E318:P318)</f>
        <v>194885.7</v>
      </c>
      <c r="C318" s="65">
        <v>194885.7</v>
      </c>
      <c r="D318" s="50">
        <f t="shared" si="86"/>
        <v>0</v>
      </c>
      <c r="E318" s="55">
        <f aca="true" t="shared" si="103" ref="E318:P318">E319+E349</f>
        <v>15913.5</v>
      </c>
      <c r="F318" s="55">
        <f t="shared" si="103"/>
        <v>16083.5</v>
      </c>
      <c r="G318" s="55">
        <f t="shared" si="103"/>
        <v>16246.5</v>
      </c>
      <c r="H318" s="55">
        <f t="shared" si="103"/>
        <v>18146.5</v>
      </c>
      <c r="I318" s="55">
        <f t="shared" si="103"/>
        <v>15860.5</v>
      </c>
      <c r="J318" s="55">
        <f t="shared" si="103"/>
        <v>13850.5</v>
      </c>
      <c r="K318" s="55">
        <f t="shared" si="103"/>
        <v>13290.5</v>
      </c>
      <c r="L318" s="55">
        <f t="shared" si="103"/>
        <v>13240.5</v>
      </c>
      <c r="M318" s="55">
        <f t="shared" si="103"/>
        <v>14860.5</v>
      </c>
      <c r="N318" s="55">
        <f t="shared" si="103"/>
        <v>17149.5</v>
      </c>
      <c r="O318" s="55">
        <f t="shared" si="103"/>
        <v>17489.5</v>
      </c>
      <c r="P318" s="55">
        <f t="shared" si="103"/>
        <v>22754.2</v>
      </c>
      <c r="Q318" s="52">
        <f t="shared" si="100"/>
        <v>194885.7</v>
      </c>
      <c r="R318" s="52"/>
    </row>
    <row r="319" spans="1:18" ht="12.75">
      <c r="A319" s="53" t="s">
        <v>140</v>
      </c>
      <c r="B319" s="65">
        <f t="shared" si="102"/>
        <v>194495.7</v>
      </c>
      <c r="C319" s="65">
        <v>194495.7</v>
      </c>
      <c r="D319" s="50">
        <f t="shared" si="86"/>
        <v>0</v>
      </c>
      <c r="E319" s="55">
        <f aca="true" t="shared" si="104" ref="E319:P319">E320+E322+E329</f>
        <v>15813.5</v>
      </c>
      <c r="F319" s="55">
        <f t="shared" si="104"/>
        <v>16083.5</v>
      </c>
      <c r="G319" s="55">
        <f t="shared" si="104"/>
        <v>16146.5</v>
      </c>
      <c r="H319" s="55">
        <f t="shared" si="104"/>
        <v>18146.5</v>
      </c>
      <c r="I319" s="55">
        <f t="shared" si="104"/>
        <v>15860.5</v>
      </c>
      <c r="J319" s="55">
        <f t="shared" si="104"/>
        <v>13850.5</v>
      </c>
      <c r="K319" s="55">
        <f t="shared" si="104"/>
        <v>13290.5</v>
      </c>
      <c r="L319" s="55">
        <f t="shared" si="104"/>
        <v>13240.5</v>
      </c>
      <c r="M319" s="55">
        <f t="shared" si="104"/>
        <v>14860.5</v>
      </c>
      <c r="N319" s="55">
        <f t="shared" si="104"/>
        <v>17149.5</v>
      </c>
      <c r="O319" s="55">
        <f t="shared" si="104"/>
        <v>17389.5</v>
      </c>
      <c r="P319" s="55">
        <f t="shared" si="104"/>
        <v>22664.2</v>
      </c>
      <c r="Q319" s="52">
        <f t="shared" si="100"/>
        <v>194495.7</v>
      </c>
      <c r="R319" s="52"/>
    </row>
    <row r="320" spans="1:18" ht="12.75">
      <c r="A320" s="53" t="s">
        <v>141</v>
      </c>
      <c r="B320" s="65">
        <f t="shared" si="102"/>
        <v>108484</v>
      </c>
      <c r="C320" s="65">
        <v>108484</v>
      </c>
      <c r="D320" s="50">
        <f t="shared" si="86"/>
        <v>0</v>
      </c>
      <c r="E320" s="55">
        <f aca="true" t="shared" si="105" ref="E320:P320">E321</f>
        <v>8200</v>
      </c>
      <c r="F320" s="55">
        <f t="shared" si="105"/>
        <v>8200</v>
      </c>
      <c r="G320" s="55">
        <f t="shared" si="105"/>
        <v>8500</v>
      </c>
      <c r="H320" s="55">
        <f t="shared" si="105"/>
        <v>8500</v>
      </c>
      <c r="I320" s="55">
        <f t="shared" si="105"/>
        <v>8500</v>
      </c>
      <c r="J320" s="55">
        <f t="shared" si="105"/>
        <v>8500</v>
      </c>
      <c r="K320" s="55">
        <f t="shared" si="105"/>
        <v>9800</v>
      </c>
      <c r="L320" s="55">
        <f t="shared" si="105"/>
        <v>9800</v>
      </c>
      <c r="M320" s="55">
        <f t="shared" si="105"/>
        <v>8500</v>
      </c>
      <c r="N320" s="55">
        <f t="shared" si="105"/>
        <v>8500</v>
      </c>
      <c r="O320" s="55">
        <f t="shared" si="105"/>
        <v>8500</v>
      </c>
      <c r="P320" s="55">
        <f t="shared" si="105"/>
        <v>12984</v>
      </c>
      <c r="Q320" s="52">
        <f t="shared" si="100"/>
        <v>108484</v>
      </c>
      <c r="R320" s="52"/>
    </row>
    <row r="321" spans="1:18" ht="12.75">
      <c r="A321" s="53" t="s">
        <v>142</v>
      </c>
      <c r="B321" s="65">
        <f t="shared" si="102"/>
        <v>108484</v>
      </c>
      <c r="C321" s="65">
        <v>108484</v>
      </c>
      <c r="D321" s="50">
        <f t="shared" si="86"/>
        <v>0</v>
      </c>
      <c r="E321" s="55">
        <v>8200</v>
      </c>
      <c r="F321" s="55">
        <v>8200</v>
      </c>
      <c r="G321" s="55">
        <v>8500</v>
      </c>
      <c r="H321" s="55">
        <v>8500</v>
      </c>
      <c r="I321" s="55">
        <v>8500</v>
      </c>
      <c r="J321" s="55">
        <v>8500</v>
      </c>
      <c r="K321" s="55">
        <v>9800</v>
      </c>
      <c r="L321" s="55">
        <v>9800</v>
      </c>
      <c r="M321" s="55">
        <v>8500</v>
      </c>
      <c r="N321" s="55">
        <v>8500</v>
      </c>
      <c r="O321" s="55">
        <v>8500</v>
      </c>
      <c r="P321" s="55">
        <v>12984</v>
      </c>
      <c r="Q321" s="52">
        <f t="shared" si="100"/>
        <v>108484</v>
      </c>
      <c r="R321" s="52"/>
    </row>
    <row r="322" spans="1:18" ht="22.5">
      <c r="A322" s="57" t="s">
        <v>143</v>
      </c>
      <c r="B322" s="65">
        <f t="shared" si="102"/>
        <v>11931.7</v>
      </c>
      <c r="C322" s="65">
        <v>11931.7</v>
      </c>
      <c r="D322" s="50">
        <f t="shared" si="86"/>
        <v>0</v>
      </c>
      <c r="E322" s="55">
        <f aca="true" t="shared" si="106" ref="E322:P322">E323+E328</f>
        <v>910</v>
      </c>
      <c r="F322" s="55">
        <f t="shared" si="106"/>
        <v>910</v>
      </c>
      <c r="G322" s="55">
        <f t="shared" si="106"/>
        <v>943</v>
      </c>
      <c r="H322" s="55">
        <f t="shared" si="106"/>
        <v>943</v>
      </c>
      <c r="I322" s="55">
        <f t="shared" si="106"/>
        <v>942</v>
      </c>
      <c r="J322" s="55">
        <f t="shared" si="106"/>
        <v>942</v>
      </c>
      <c r="K322" s="55">
        <f t="shared" si="106"/>
        <v>1072</v>
      </c>
      <c r="L322" s="55">
        <f t="shared" si="106"/>
        <v>1072</v>
      </c>
      <c r="M322" s="55">
        <f t="shared" si="106"/>
        <v>942</v>
      </c>
      <c r="N322" s="55">
        <f t="shared" si="106"/>
        <v>946</v>
      </c>
      <c r="O322" s="55">
        <f t="shared" si="106"/>
        <v>946</v>
      </c>
      <c r="P322" s="55">
        <f t="shared" si="106"/>
        <v>1363.7</v>
      </c>
      <c r="Q322" s="52">
        <f t="shared" si="100"/>
        <v>11931.7</v>
      </c>
      <c r="R322" s="52"/>
    </row>
    <row r="323" spans="1:18" ht="12.75">
      <c r="A323" s="53" t="s">
        <v>144</v>
      </c>
      <c r="B323" s="65">
        <f t="shared" si="102"/>
        <v>9763.7</v>
      </c>
      <c r="C323" s="65">
        <v>9763.7</v>
      </c>
      <c r="D323" s="50">
        <f t="shared" si="86"/>
        <v>0</v>
      </c>
      <c r="E323" s="55">
        <f aca="true" t="shared" si="107" ref="E323:P323">E324+E325+E326+E327</f>
        <v>746</v>
      </c>
      <c r="F323" s="55">
        <f t="shared" si="107"/>
        <v>746</v>
      </c>
      <c r="G323" s="55">
        <f t="shared" si="107"/>
        <v>779</v>
      </c>
      <c r="H323" s="55">
        <f t="shared" si="107"/>
        <v>779</v>
      </c>
      <c r="I323" s="55">
        <f t="shared" si="107"/>
        <v>778</v>
      </c>
      <c r="J323" s="55">
        <f t="shared" si="107"/>
        <v>778</v>
      </c>
      <c r="K323" s="55">
        <f t="shared" si="107"/>
        <v>882</v>
      </c>
      <c r="L323" s="55">
        <f t="shared" si="107"/>
        <v>882</v>
      </c>
      <c r="M323" s="55">
        <f t="shared" si="107"/>
        <v>778</v>
      </c>
      <c r="N323" s="55">
        <f t="shared" si="107"/>
        <v>782</v>
      </c>
      <c r="O323" s="55">
        <f t="shared" si="107"/>
        <v>782</v>
      </c>
      <c r="P323" s="55">
        <f t="shared" si="107"/>
        <v>1051.7</v>
      </c>
      <c r="Q323" s="52">
        <f t="shared" si="100"/>
        <v>9763.7</v>
      </c>
      <c r="R323" s="52"/>
    </row>
    <row r="324" spans="1:18" ht="12.75">
      <c r="A324" s="53" t="s">
        <v>145</v>
      </c>
      <c r="B324" s="65">
        <f t="shared" si="102"/>
        <v>7595.7</v>
      </c>
      <c r="C324" s="65">
        <v>7595.7</v>
      </c>
      <c r="D324" s="50">
        <f t="shared" si="86"/>
        <v>0</v>
      </c>
      <c r="E324" s="55">
        <f>E321*0.07</f>
        <v>574</v>
      </c>
      <c r="F324" s="55">
        <f>F321*0.07</f>
        <v>574</v>
      </c>
      <c r="G324" s="55">
        <f>574+33</f>
        <v>607</v>
      </c>
      <c r="H324" s="55">
        <f>574+33</f>
        <v>607</v>
      </c>
      <c r="I324" s="55">
        <f>574+33</f>
        <v>607</v>
      </c>
      <c r="J324" s="55">
        <f>574+33</f>
        <v>607</v>
      </c>
      <c r="K324" s="55">
        <f>665+33</f>
        <v>698</v>
      </c>
      <c r="L324" s="55">
        <f>665+33</f>
        <v>698</v>
      </c>
      <c r="M324" s="55">
        <f>574+33</f>
        <v>607</v>
      </c>
      <c r="N324" s="55">
        <f>574+33</f>
        <v>607</v>
      </c>
      <c r="O324" s="55">
        <f>574+33</f>
        <v>607</v>
      </c>
      <c r="P324" s="55">
        <f>1098+1.7-297</f>
        <v>802.7</v>
      </c>
      <c r="Q324" s="52">
        <f t="shared" si="100"/>
        <v>7595.7</v>
      </c>
      <c r="R324" s="52"/>
    </row>
    <row r="325" spans="1:18" ht="12.75">
      <c r="A325" s="53" t="s">
        <v>146</v>
      </c>
      <c r="B325" s="65">
        <f t="shared" si="102"/>
        <v>941.9999999999999</v>
      </c>
      <c r="C325" s="65">
        <v>942</v>
      </c>
      <c r="D325" s="50">
        <f t="shared" si="86"/>
        <v>0</v>
      </c>
      <c r="E325" s="55">
        <v>78.3</v>
      </c>
      <c r="F325" s="55">
        <v>78.3</v>
      </c>
      <c r="G325" s="55">
        <v>78.3</v>
      </c>
      <c r="H325" s="55">
        <v>78.3</v>
      </c>
      <c r="I325" s="55">
        <v>77.4</v>
      </c>
      <c r="J325" s="55">
        <v>77.4</v>
      </c>
      <c r="K325" s="55">
        <v>77.4</v>
      </c>
      <c r="L325" s="55">
        <v>77.4</v>
      </c>
      <c r="M325" s="55">
        <v>77.4</v>
      </c>
      <c r="N325" s="55">
        <v>80.9</v>
      </c>
      <c r="O325" s="55">
        <v>80.9</v>
      </c>
      <c r="P325" s="55">
        <v>80</v>
      </c>
      <c r="Q325" s="52">
        <f t="shared" si="100"/>
        <v>941.9999999999999</v>
      </c>
      <c r="R325" s="52"/>
    </row>
    <row r="326" spans="1:18" ht="12.75">
      <c r="A326" s="53" t="s">
        <v>147</v>
      </c>
      <c r="B326" s="65">
        <f t="shared" si="102"/>
        <v>1084</v>
      </c>
      <c r="C326" s="65">
        <v>1084</v>
      </c>
      <c r="D326" s="50">
        <f t="shared" si="86"/>
        <v>0</v>
      </c>
      <c r="E326" s="55">
        <f>E321*0.01</f>
        <v>82</v>
      </c>
      <c r="F326" s="55">
        <f>F321*0.01</f>
        <v>82</v>
      </c>
      <c r="G326" s="55">
        <v>82</v>
      </c>
      <c r="H326" s="55">
        <v>82</v>
      </c>
      <c r="I326" s="55">
        <v>82</v>
      </c>
      <c r="J326" s="55">
        <v>82</v>
      </c>
      <c r="K326" s="55">
        <v>95</v>
      </c>
      <c r="L326" s="55">
        <v>95</v>
      </c>
      <c r="M326" s="55">
        <v>82</v>
      </c>
      <c r="N326" s="55">
        <v>82</v>
      </c>
      <c r="O326" s="55">
        <v>82</v>
      </c>
      <c r="P326" s="55">
        <v>156</v>
      </c>
      <c r="Q326" s="52">
        <f t="shared" si="100"/>
        <v>1084</v>
      </c>
      <c r="R326" s="52"/>
    </row>
    <row r="327" spans="1:18" ht="12.75">
      <c r="A327" s="53" t="s">
        <v>148</v>
      </c>
      <c r="B327" s="65">
        <f t="shared" si="102"/>
        <v>141.99999999999997</v>
      </c>
      <c r="C327" s="65">
        <v>142</v>
      </c>
      <c r="D327" s="50">
        <f t="shared" si="86"/>
        <v>0</v>
      </c>
      <c r="E327" s="55">
        <v>11.7</v>
      </c>
      <c r="F327" s="55">
        <v>11.7</v>
      </c>
      <c r="G327" s="55">
        <v>11.7</v>
      </c>
      <c r="H327" s="55">
        <v>11.7</v>
      </c>
      <c r="I327" s="55">
        <v>11.6</v>
      </c>
      <c r="J327" s="55">
        <v>11.6</v>
      </c>
      <c r="K327" s="55">
        <v>11.6</v>
      </c>
      <c r="L327" s="55">
        <v>11.6</v>
      </c>
      <c r="M327" s="55">
        <v>11.6</v>
      </c>
      <c r="N327" s="55">
        <v>12.1</v>
      </c>
      <c r="O327" s="55">
        <v>12.1</v>
      </c>
      <c r="P327" s="55">
        <v>13</v>
      </c>
      <c r="Q327" s="52">
        <f t="shared" si="100"/>
        <v>141.99999999999997</v>
      </c>
      <c r="R327" s="52"/>
    </row>
    <row r="328" spans="1:18" ht="12.75">
      <c r="A328" s="53" t="s">
        <v>149</v>
      </c>
      <c r="B328" s="65">
        <f t="shared" si="102"/>
        <v>2168</v>
      </c>
      <c r="C328" s="65">
        <v>2168</v>
      </c>
      <c r="D328" s="50">
        <f aca="true" t="shared" si="108" ref="D328:D391">+C328-B328</f>
        <v>0</v>
      </c>
      <c r="E328" s="55">
        <f>E321*0.02</f>
        <v>164</v>
      </c>
      <c r="F328" s="55">
        <f>F321*0.02</f>
        <v>164</v>
      </c>
      <c r="G328" s="55">
        <v>164</v>
      </c>
      <c r="H328" s="55">
        <v>164</v>
      </c>
      <c r="I328" s="55">
        <v>164</v>
      </c>
      <c r="J328" s="55">
        <v>164</v>
      </c>
      <c r="K328" s="55">
        <v>190</v>
      </c>
      <c r="L328" s="55">
        <v>190</v>
      </c>
      <c r="M328" s="55">
        <v>164</v>
      </c>
      <c r="N328" s="55">
        <v>164</v>
      </c>
      <c r="O328" s="55">
        <v>164</v>
      </c>
      <c r="P328" s="55">
        <v>312</v>
      </c>
      <c r="Q328" s="52">
        <f t="shared" si="100"/>
        <v>2168</v>
      </c>
      <c r="R328" s="52"/>
    </row>
    <row r="329" spans="1:18" ht="12.75">
      <c r="A329" s="53" t="s">
        <v>150</v>
      </c>
      <c r="B329" s="65">
        <f t="shared" si="102"/>
        <v>74080</v>
      </c>
      <c r="C329" s="65">
        <v>74080</v>
      </c>
      <c r="D329" s="50">
        <f t="shared" si="108"/>
        <v>0</v>
      </c>
      <c r="E329" s="55">
        <f>+E330+E331+E332+E333+E334+E335+E336+E337+E340+E342+E343+E344</f>
        <v>6703.5</v>
      </c>
      <c r="F329" s="55">
        <f aca="true" t="shared" si="109" ref="F329:P329">+F330+F331+F332+F333+F334+F335+F336+F337+F340+F342+F343+F344</f>
        <v>6973.5</v>
      </c>
      <c r="G329" s="55">
        <f t="shared" si="109"/>
        <v>6703.5</v>
      </c>
      <c r="H329" s="55">
        <f t="shared" si="109"/>
        <v>8703.5</v>
      </c>
      <c r="I329" s="55">
        <f t="shared" si="109"/>
        <v>6418.5</v>
      </c>
      <c r="J329" s="55">
        <f t="shared" si="109"/>
        <v>4408.5</v>
      </c>
      <c r="K329" s="55">
        <f t="shared" si="109"/>
        <v>2418.5</v>
      </c>
      <c r="L329" s="55">
        <f t="shared" si="109"/>
        <v>2368.5</v>
      </c>
      <c r="M329" s="55">
        <f t="shared" si="109"/>
        <v>5418.5</v>
      </c>
      <c r="N329" s="55">
        <f t="shared" si="109"/>
        <v>7703.5</v>
      </c>
      <c r="O329" s="55">
        <f t="shared" si="109"/>
        <v>7943.5</v>
      </c>
      <c r="P329" s="55">
        <f t="shared" si="109"/>
        <v>8316.5</v>
      </c>
      <c r="Q329" s="52">
        <f t="shared" si="100"/>
        <v>74080</v>
      </c>
      <c r="R329" s="52"/>
    </row>
    <row r="330" spans="1:18" ht="12.75">
      <c r="A330" s="53" t="s">
        <v>151</v>
      </c>
      <c r="B330" s="65">
        <f t="shared" si="102"/>
        <v>500</v>
      </c>
      <c r="C330" s="65">
        <v>500</v>
      </c>
      <c r="D330" s="50">
        <f t="shared" si="108"/>
        <v>0</v>
      </c>
      <c r="E330" s="55">
        <v>50</v>
      </c>
      <c r="F330" s="55">
        <v>50</v>
      </c>
      <c r="G330" s="55">
        <v>50</v>
      </c>
      <c r="H330" s="55">
        <v>50</v>
      </c>
      <c r="I330" s="55">
        <v>50</v>
      </c>
      <c r="J330" s="55"/>
      <c r="K330" s="55"/>
      <c r="L330" s="55">
        <v>50</v>
      </c>
      <c r="M330" s="55">
        <v>50</v>
      </c>
      <c r="N330" s="55">
        <v>50</v>
      </c>
      <c r="O330" s="55">
        <v>50</v>
      </c>
      <c r="P330" s="55">
        <v>50</v>
      </c>
      <c r="Q330" s="52">
        <f t="shared" si="100"/>
        <v>500</v>
      </c>
      <c r="R330" s="52"/>
    </row>
    <row r="331" spans="1:18" ht="12.75">
      <c r="A331" s="53" t="s">
        <v>152</v>
      </c>
      <c r="B331" s="65">
        <f t="shared" si="102"/>
        <v>7400</v>
      </c>
      <c r="C331" s="65">
        <v>7400</v>
      </c>
      <c r="D331" s="50">
        <f t="shared" si="108"/>
        <v>0</v>
      </c>
      <c r="E331" s="55">
        <v>616</v>
      </c>
      <c r="F331" s="55">
        <v>616</v>
      </c>
      <c r="G331" s="55">
        <v>616</v>
      </c>
      <c r="H331" s="55">
        <v>616</v>
      </c>
      <c r="I331" s="55">
        <v>616</v>
      </c>
      <c r="J331" s="55">
        <v>616</v>
      </c>
      <c r="K331" s="55">
        <v>616</v>
      </c>
      <c r="L331" s="55">
        <v>616</v>
      </c>
      <c r="M331" s="55">
        <v>616</v>
      </c>
      <c r="N331" s="55">
        <v>616</v>
      </c>
      <c r="O331" s="55">
        <v>616</v>
      </c>
      <c r="P331" s="55">
        <v>624</v>
      </c>
      <c r="Q331" s="52">
        <f t="shared" si="100"/>
        <v>7400</v>
      </c>
      <c r="R331" s="52"/>
    </row>
    <row r="332" spans="1:18" ht="12.75">
      <c r="A332" s="53" t="s">
        <v>153</v>
      </c>
      <c r="B332" s="65">
        <f t="shared" si="102"/>
        <v>30000</v>
      </c>
      <c r="C332" s="65">
        <v>30000</v>
      </c>
      <c r="D332" s="50">
        <f t="shared" si="108"/>
        <v>0</v>
      </c>
      <c r="E332" s="55">
        <v>3285</v>
      </c>
      <c r="F332" s="55">
        <v>3285</v>
      </c>
      <c r="G332" s="55">
        <v>3285</v>
      </c>
      <c r="H332" s="55">
        <v>5285</v>
      </c>
      <c r="I332" s="55">
        <v>2000</v>
      </c>
      <c r="J332" s="55"/>
      <c r="K332" s="55"/>
      <c r="L332" s="55"/>
      <c r="M332" s="55"/>
      <c r="N332" s="55">
        <v>4285</v>
      </c>
      <c r="O332" s="55">
        <v>4285</v>
      </c>
      <c r="P332" s="55">
        <v>4290</v>
      </c>
      <c r="Q332" s="52">
        <f t="shared" si="100"/>
        <v>30000</v>
      </c>
      <c r="R332" s="52"/>
    </row>
    <row r="333" spans="1:18" ht="12.75">
      <c r="A333" s="53" t="s">
        <v>154</v>
      </c>
      <c r="B333" s="65">
        <f t="shared" si="102"/>
        <v>600</v>
      </c>
      <c r="C333" s="65">
        <v>600</v>
      </c>
      <c r="D333" s="50">
        <f t="shared" si="108"/>
        <v>0</v>
      </c>
      <c r="E333" s="55">
        <v>50</v>
      </c>
      <c r="F333" s="55">
        <v>50</v>
      </c>
      <c r="G333" s="55">
        <v>50</v>
      </c>
      <c r="H333" s="55">
        <v>50</v>
      </c>
      <c r="I333" s="55">
        <v>50</v>
      </c>
      <c r="J333" s="55">
        <v>50</v>
      </c>
      <c r="K333" s="55">
        <v>50</v>
      </c>
      <c r="L333" s="55">
        <v>50</v>
      </c>
      <c r="M333" s="55">
        <v>50</v>
      </c>
      <c r="N333" s="55">
        <v>50</v>
      </c>
      <c r="O333" s="55">
        <v>50</v>
      </c>
      <c r="P333" s="55">
        <v>50</v>
      </c>
      <c r="Q333" s="52">
        <f t="shared" si="100"/>
        <v>600</v>
      </c>
      <c r="R333" s="52"/>
    </row>
    <row r="334" spans="1:18" ht="12.75">
      <c r="A334" s="53" t="s">
        <v>155</v>
      </c>
      <c r="B334" s="65">
        <f t="shared" si="102"/>
        <v>500</v>
      </c>
      <c r="C334" s="65">
        <v>500</v>
      </c>
      <c r="D334" s="50">
        <f t="shared" si="108"/>
        <v>0</v>
      </c>
      <c r="E334" s="55">
        <v>50</v>
      </c>
      <c r="F334" s="55">
        <v>50</v>
      </c>
      <c r="G334" s="55">
        <v>50</v>
      </c>
      <c r="H334" s="55">
        <v>50</v>
      </c>
      <c r="I334" s="55">
        <v>50</v>
      </c>
      <c r="J334" s="55">
        <v>50</v>
      </c>
      <c r="K334" s="55"/>
      <c r="L334" s="55"/>
      <c r="M334" s="55">
        <v>50</v>
      </c>
      <c r="N334" s="55">
        <v>50</v>
      </c>
      <c r="O334" s="55">
        <v>50</v>
      </c>
      <c r="P334" s="55">
        <v>50</v>
      </c>
      <c r="Q334" s="52">
        <f t="shared" si="100"/>
        <v>500</v>
      </c>
      <c r="R334" s="52"/>
    </row>
    <row r="335" spans="1:18" ht="12.75">
      <c r="A335" s="53" t="s">
        <v>156</v>
      </c>
      <c r="B335" s="65">
        <f t="shared" si="102"/>
        <v>6030</v>
      </c>
      <c r="C335" s="65">
        <v>6030</v>
      </c>
      <c r="D335" s="50">
        <f t="shared" si="108"/>
        <v>0</v>
      </c>
      <c r="E335" s="55">
        <v>502.5</v>
      </c>
      <c r="F335" s="55">
        <v>502.5</v>
      </c>
      <c r="G335" s="55">
        <v>502.5</v>
      </c>
      <c r="H335" s="55">
        <v>502.5</v>
      </c>
      <c r="I335" s="55">
        <v>502.5</v>
      </c>
      <c r="J335" s="55">
        <v>502.5</v>
      </c>
      <c r="K335" s="55">
        <v>502.5</v>
      </c>
      <c r="L335" s="55">
        <v>502.5</v>
      </c>
      <c r="M335" s="55">
        <v>502.5</v>
      </c>
      <c r="N335" s="55">
        <v>502.5</v>
      </c>
      <c r="O335" s="55">
        <v>502.5</v>
      </c>
      <c r="P335" s="55">
        <v>502.5</v>
      </c>
      <c r="Q335" s="52">
        <f t="shared" si="100"/>
        <v>6030</v>
      </c>
      <c r="R335" s="52"/>
    </row>
    <row r="336" spans="1:18" ht="12.75">
      <c r="A336" s="53" t="s">
        <v>157</v>
      </c>
      <c r="B336" s="65">
        <f t="shared" si="102"/>
        <v>100</v>
      </c>
      <c r="C336" s="65">
        <v>100</v>
      </c>
      <c r="D336" s="50">
        <f t="shared" si="108"/>
        <v>0</v>
      </c>
      <c r="E336" s="55"/>
      <c r="F336" s="55">
        <v>50</v>
      </c>
      <c r="G336" s="55"/>
      <c r="H336" s="55"/>
      <c r="I336" s="55"/>
      <c r="J336" s="55"/>
      <c r="K336" s="55"/>
      <c r="L336" s="55"/>
      <c r="M336" s="55"/>
      <c r="N336" s="55"/>
      <c r="O336" s="55">
        <v>50</v>
      </c>
      <c r="P336" s="55"/>
      <c r="Q336" s="52">
        <f t="shared" si="100"/>
        <v>100</v>
      </c>
      <c r="R336" s="52"/>
    </row>
    <row r="337" spans="1:18" ht="12.75">
      <c r="A337" s="53" t="s">
        <v>158</v>
      </c>
      <c r="B337" s="65">
        <f t="shared" si="102"/>
        <v>60</v>
      </c>
      <c r="C337" s="65">
        <v>60</v>
      </c>
      <c r="D337" s="50">
        <f t="shared" si="108"/>
        <v>0</v>
      </c>
      <c r="E337" s="55"/>
      <c r="F337" s="55">
        <v>60</v>
      </c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2">
        <f t="shared" si="100"/>
        <v>60</v>
      </c>
      <c r="R337" s="52"/>
    </row>
    <row r="338" spans="1:18" ht="12.75">
      <c r="A338" s="53" t="s">
        <v>159</v>
      </c>
      <c r="B338" s="65">
        <f t="shared" si="102"/>
        <v>0</v>
      </c>
      <c r="C338" s="65"/>
      <c r="D338" s="50">
        <f t="shared" si="108"/>
        <v>0</v>
      </c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2">
        <f t="shared" si="100"/>
        <v>0</v>
      </c>
      <c r="R338" s="52"/>
    </row>
    <row r="339" spans="1:18" ht="12.75">
      <c r="A339" s="53" t="s">
        <v>160</v>
      </c>
      <c r="B339" s="65">
        <f t="shared" si="102"/>
        <v>0</v>
      </c>
      <c r="C339" s="65"/>
      <c r="D339" s="50">
        <f t="shared" si="108"/>
        <v>0</v>
      </c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2">
        <f t="shared" si="100"/>
        <v>0</v>
      </c>
      <c r="R339" s="52"/>
    </row>
    <row r="340" spans="1:18" ht="12.75">
      <c r="A340" s="53" t="s">
        <v>161</v>
      </c>
      <c r="B340" s="65">
        <f t="shared" si="102"/>
        <v>160</v>
      </c>
      <c r="C340" s="65">
        <v>160</v>
      </c>
      <c r="D340" s="50">
        <f t="shared" si="108"/>
        <v>0</v>
      </c>
      <c r="E340" s="55"/>
      <c r="F340" s="55">
        <v>60</v>
      </c>
      <c r="G340" s="55"/>
      <c r="H340" s="55"/>
      <c r="I340" s="55"/>
      <c r="J340" s="55">
        <v>40</v>
      </c>
      <c r="K340" s="55"/>
      <c r="L340" s="55"/>
      <c r="M340" s="55"/>
      <c r="N340" s="55"/>
      <c r="O340" s="55">
        <v>60</v>
      </c>
      <c r="P340" s="55"/>
      <c r="Q340" s="52">
        <f t="shared" si="100"/>
        <v>160</v>
      </c>
      <c r="R340" s="52"/>
    </row>
    <row r="341" spans="1:18" ht="12.75">
      <c r="A341" s="53" t="s">
        <v>162</v>
      </c>
      <c r="B341" s="65">
        <f t="shared" si="102"/>
        <v>0</v>
      </c>
      <c r="C341" s="65"/>
      <c r="D341" s="50">
        <f t="shared" si="108"/>
        <v>0</v>
      </c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2">
        <f t="shared" si="100"/>
        <v>0</v>
      </c>
      <c r="R341" s="52"/>
    </row>
    <row r="342" spans="1:18" ht="12.75">
      <c r="A342" s="53" t="s">
        <v>163</v>
      </c>
      <c r="B342" s="65">
        <f t="shared" si="102"/>
        <v>26600</v>
      </c>
      <c r="C342" s="65">
        <v>26600</v>
      </c>
      <c r="D342" s="50">
        <f t="shared" si="108"/>
        <v>0</v>
      </c>
      <c r="E342" s="55">
        <v>2000</v>
      </c>
      <c r="F342" s="55">
        <v>2000</v>
      </c>
      <c r="G342" s="55">
        <v>2000</v>
      </c>
      <c r="H342" s="55">
        <v>2000</v>
      </c>
      <c r="I342" s="55">
        <v>3000</v>
      </c>
      <c r="J342" s="55">
        <v>3000</v>
      </c>
      <c r="K342" s="55">
        <v>1000</v>
      </c>
      <c r="L342" s="55">
        <v>1000</v>
      </c>
      <c r="M342" s="55">
        <v>4000</v>
      </c>
      <c r="N342" s="55">
        <v>2000</v>
      </c>
      <c r="O342" s="55">
        <v>2000</v>
      </c>
      <c r="P342" s="55">
        <v>2600</v>
      </c>
      <c r="Q342" s="52">
        <f t="shared" si="100"/>
        <v>26600</v>
      </c>
      <c r="R342" s="52"/>
    </row>
    <row r="343" spans="1:18" ht="12.75">
      <c r="A343" s="53" t="s">
        <v>164</v>
      </c>
      <c r="B343" s="65">
        <f t="shared" si="102"/>
        <v>1800</v>
      </c>
      <c r="C343" s="65">
        <v>1800</v>
      </c>
      <c r="D343" s="50">
        <f t="shared" si="108"/>
        <v>0</v>
      </c>
      <c r="E343" s="55">
        <v>150</v>
      </c>
      <c r="F343" s="55">
        <v>150</v>
      </c>
      <c r="G343" s="55">
        <v>150</v>
      </c>
      <c r="H343" s="55">
        <v>150</v>
      </c>
      <c r="I343" s="55">
        <v>150</v>
      </c>
      <c r="J343" s="55">
        <v>150</v>
      </c>
      <c r="K343" s="55">
        <v>150</v>
      </c>
      <c r="L343" s="55">
        <v>150</v>
      </c>
      <c r="M343" s="55">
        <v>150</v>
      </c>
      <c r="N343" s="55">
        <v>150</v>
      </c>
      <c r="O343" s="55">
        <v>150</v>
      </c>
      <c r="P343" s="55">
        <v>150</v>
      </c>
      <c r="Q343" s="52">
        <f t="shared" si="100"/>
        <v>1800</v>
      </c>
      <c r="R343" s="52"/>
    </row>
    <row r="344" spans="1:18" ht="33.75">
      <c r="A344" s="57" t="s">
        <v>165</v>
      </c>
      <c r="B344" s="65">
        <f t="shared" si="102"/>
        <v>330</v>
      </c>
      <c r="C344" s="65">
        <v>330</v>
      </c>
      <c r="D344" s="50">
        <f t="shared" si="108"/>
        <v>0</v>
      </c>
      <c r="E344" s="55">
        <f aca="true" t="shared" si="110" ref="E344:P344">E345+E346+E347</f>
        <v>0</v>
      </c>
      <c r="F344" s="55">
        <f t="shared" si="110"/>
        <v>100</v>
      </c>
      <c r="G344" s="55">
        <f t="shared" si="110"/>
        <v>0</v>
      </c>
      <c r="H344" s="55">
        <f t="shared" si="110"/>
        <v>0</v>
      </c>
      <c r="I344" s="55">
        <f t="shared" si="110"/>
        <v>0</v>
      </c>
      <c r="J344" s="55">
        <f t="shared" si="110"/>
        <v>0</v>
      </c>
      <c r="K344" s="55">
        <f t="shared" si="110"/>
        <v>100</v>
      </c>
      <c r="L344" s="55">
        <f t="shared" si="110"/>
        <v>0</v>
      </c>
      <c r="M344" s="55">
        <f t="shared" si="110"/>
        <v>0</v>
      </c>
      <c r="N344" s="55">
        <f t="shared" si="110"/>
        <v>0</v>
      </c>
      <c r="O344" s="55">
        <f t="shared" si="110"/>
        <v>130</v>
      </c>
      <c r="P344" s="55">
        <f t="shared" si="110"/>
        <v>0</v>
      </c>
      <c r="Q344" s="52">
        <f t="shared" si="100"/>
        <v>330</v>
      </c>
      <c r="R344" s="52"/>
    </row>
    <row r="345" spans="1:18" ht="33.75">
      <c r="A345" s="57" t="s">
        <v>166</v>
      </c>
      <c r="B345" s="65">
        <f t="shared" si="102"/>
        <v>0</v>
      </c>
      <c r="C345" s="65"/>
      <c r="D345" s="50">
        <f t="shared" si="108"/>
        <v>0</v>
      </c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2">
        <f t="shared" si="100"/>
        <v>0</v>
      </c>
      <c r="R345" s="52"/>
    </row>
    <row r="346" spans="1:18" ht="22.5">
      <c r="A346" s="57" t="s">
        <v>167</v>
      </c>
      <c r="B346" s="65">
        <f t="shared" si="102"/>
        <v>330</v>
      </c>
      <c r="C346" s="65">
        <v>330</v>
      </c>
      <c r="D346" s="50">
        <f t="shared" si="108"/>
        <v>0</v>
      </c>
      <c r="E346" s="55"/>
      <c r="F346" s="55">
        <v>100</v>
      </c>
      <c r="G346" s="55"/>
      <c r="H346" s="55"/>
      <c r="I346" s="55"/>
      <c r="J346" s="55"/>
      <c r="K346" s="55">
        <v>100</v>
      </c>
      <c r="L346" s="55"/>
      <c r="M346" s="55"/>
      <c r="N346" s="55"/>
      <c r="O346" s="55">
        <v>130</v>
      </c>
      <c r="P346" s="55"/>
      <c r="Q346" s="52">
        <f t="shared" si="100"/>
        <v>330</v>
      </c>
      <c r="R346" s="52"/>
    </row>
    <row r="347" spans="1:18" ht="33.75">
      <c r="A347" s="57" t="s">
        <v>168</v>
      </c>
      <c r="B347" s="65">
        <f t="shared" si="102"/>
        <v>0</v>
      </c>
      <c r="C347" s="65"/>
      <c r="D347" s="50">
        <f t="shared" si="108"/>
        <v>0</v>
      </c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2">
        <f t="shared" si="100"/>
        <v>0</v>
      </c>
      <c r="R347" s="52"/>
    </row>
    <row r="348" spans="1:18" ht="12.75">
      <c r="A348" s="53" t="s">
        <v>169</v>
      </c>
      <c r="B348" s="65">
        <f t="shared" si="102"/>
        <v>0</v>
      </c>
      <c r="C348" s="65"/>
      <c r="D348" s="50">
        <f t="shared" si="108"/>
        <v>0</v>
      </c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2">
        <f t="shared" si="100"/>
        <v>0</v>
      </c>
      <c r="R348" s="52"/>
    </row>
    <row r="349" spans="1:18" ht="12.75">
      <c r="A349" s="53" t="s">
        <v>170</v>
      </c>
      <c r="B349" s="65">
        <f t="shared" si="102"/>
        <v>390</v>
      </c>
      <c r="C349" s="65">
        <v>390</v>
      </c>
      <c r="D349" s="50">
        <f t="shared" si="108"/>
        <v>0</v>
      </c>
      <c r="E349" s="55">
        <f aca="true" t="shared" si="111" ref="E349:P349">E350+E353</f>
        <v>100</v>
      </c>
      <c r="F349" s="55">
        <f t="shared" si="111"/>
        <v>0</v>
      </c>
      <c r="G349" s="55">
        <f t="shared" si="111"/>
        <v>100</v>
      </c>
      <c r="H349" s="55">
        <f t="shared" si="111"/>
        <v>0</v>
      </c>
      <c r="I349" s="55">
        <f t="shared" si="111"/>
        <v>0</v>
      </c>
      <c r="J349" s="55">
        <f t="shared" si="111"/>
        <v>0</v>
      </c>
      <c r="K349" s="55">
        <f t="shared" si="111"/>
        <v>0</v>
      </c>
      <c r="L349" s="55">
        <f t="shared" si="111"/>
        <v>0</v>
      </c>
      <c r="M349" s="55">
        <f t="shared" si="111"/>
        <v>0</v>
      </c>
      <c r="N349" s="55">
        <f t="shared" si="111"/>
        <v>0</v>
      </c>
      <c r="O349" s="55">
        <f t="shared" si="111"/>
        <v>100</v>
      </c>
      <c r="P349" s="55">
        <f t="shared" si="111"/>
        <v>90</v>
      </c>
      <c r="Q349" s="52">
        <f t="shared" si="100"/>
        <v>390</v>
      </c>
      <c r="R349" s="52"/>
    </row>
    <row r="350" spans="1:18" ht="12.75">
      <c r="A350" s="53" t="s">
        <v>171</v>
      </c>
      <c r="B350" s="65">
        <f t="shared" si="102"/>
        <v>390</v>
      </c>
      <c r="C350" s="65">
        <v>390</v>
      </c>
      <c r="D350" s="50">
        <f t="shared" si="108"/>
        <v>0</v>
      </c>
      <c r="E350" s="55">
        <f aca="true" t="shared" si="112" ref="E350:P351">E351</f>
        <v>100</v>
      </c>
      <c r="F350" s="55">
        <f t="shared" si="112"/>
        <v>0</v>
      </c>
      <c r="G350" s="55">
        <f t="shared" si="112"/>
        <v>100</v>
      </c>
      <c r="H350" s="55">
        <f t="shared" si="112"/>
        <v>0</v>
      </c>
      <c r="I350" s="55">
        <f t="shared" si="112"/>
        <v>0</v>
      </c>
      <c r="J350" s="55">
        <f t="shared" si="112"/>
        <v>0</v>
      </c>
      <c r="K350" s="55">
        <f t="shared" si="112"/>
        <v>0</v>
      </c>
      <c r="L350" s="55">
        <f t="shared" si="112"/>
        <v>0</v>
      </c>
      <c r="M350" s="55">
        <f t="shared" si="112"/>
        <v>0</v>
      </c>
      <c r="N350" s="55">
        <f t="shared" si="112"/>
        <v>0</v>
      </c>
      <c r="O350" s="55">
        <f t="shared" si="112"/>
        <v>100</v>
      </c>
      <c r="P350" s="55">
        <f t="shared" si="112"/>
        <v>90</v>
      </c>
      <c r="Q350" s="52">
        <f t="shared" si="100"/>
        <v>390</v>
      </c>
      <c r="R350" s="52"/>
    </row>
    <row r="351" spans="1:18" ht="22.5">
      <c r="A351" s="57" t="s">
        <v>172</v>
      </c>
      <c r="B351" s="65">
        <f t="shared" si="102"/>
        <v>390</v>
      </c>
      <c r="C351" s="65">
        <v>390</v>
      </c>
      <c r="D351" s="50">
        <f t="shared" si="108"/>
        <v>0</v>
      </c>
      <c r="E351" s="55">
        <f t="shared" si="112"/>
        <v>100</v>
      </c>
      <c r="F351" s="55">
        <f t="shared" si="112"/>
        <v>0</v>
      </c>
      <c r="G351" s="55">
        <f t="shared" si="112"/>
        <v>100</v>
      </c>
      <c r="H351" s="55">
        <f t="shared" si="112"/>
        <v>0</v>
      </c>
      <c r="I351" s="55">
        <f t="shared" si="112"/>
        <v>0</v>
      </c>
      <c r="J351" s="55">
        <f t="shared" si="112"/>
        <v>0</v>
      </c>
      <c r="K351" s="55">
        <f t="shared" si="112"/>
        <v>0</v>
      </c>
      <c r="L351" s="55">
        <f t="shared" si="112"/>
        <v>0</v>
      </c>
      <c r="M351" s="55">
        <f t="shared" si="112"/>
        <v>0</v>
      </c>
      <c r="N351" s="55">
        <f t="shared" si="112"/>
        <v>0</v>
      </c>
      <c r="O351" s="55">
        <f t="shared" si="112"/>
        <v>100</v>
      </c>
      <c r="P351" s="55">
        <f t="shared" si="112"/>
        <v>90</v>
      </c>
      <c r="Q351" s="52">
        <f t="shared" si="100"/>
        <v>390</v>
      </c>
      <c r="R351" s="52"/>
    </row>
    <row r="352" spans="1:18" ht="12.75">
      <c r="A352" s="53" t="s">
        <v>173</v>
      </c>
      <c r="B352" s="65">
        <f t="shared" si="102"/>
        <v>390</v>
      </c>
      <c r="C352" s="65">
        <v>390</v>
      </c>
      <c r="D352" s="50">
        <f t="shared" si="108"/>
        <v>0</v>
      </c>
      <c r="E352" s="55">
        <v>100</v>
      </c>
      <c r="F352" s="55"/>
      <c r="G352" s="55">
        <v>100</v>
      </c>
      <c r="H352" s="55"/>
      <c r="I352" s="55"/>
      <c r="J352" s="55"/>
      <c r="K352" s="55"/>
      <c r="L352" s="55"/>
      <c r="M352" s="55"/>
      <c r="N352" s="55"/>
      <c r="O352" s="55">
        <v>100</v>
      </c>
      <c r="P352" s="55">
        <v>90</v>
      </c>
      <c r="Q352" s="52">
        <f t="shared" si="100"/>
        <v>390</v>
      </c>
      <c r="R352" s="52"/>
    </row>
    <row r="353" spans="1:18" ht="12.75">
      <c r="A353" s="53" t="s">
        <v>174</v>
      </c>
      <c r="B353" s="65">
        <f t="shared" si="102"/>
        <v>0</v>
      </c>
      <c r="C353" s="65">
        <v>0</v>
      </c>
      <c r="D353" s="50">
        <f t="shared" si="108"/>
        <v>0</v>
      </c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2">
        <f t="shared" si="100"/>
        <v>0</v>
      </c>
      <c r="R353" s="52"/>
    </row>
    <row r="354" spans="1:18" ht="12.75">
      <c r="A354" s="53" t="s">
        <v>175</v>
      </c>
      <c r="B354" s="65">
        <f t="shared" si="102"/>
        <v>0</v>
      </c>
      <c r="C354" s="65"/>
      <c r="D354" s="50">
        <f t="shared" si="108"/>
        <v>0</v>
      </c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2">
        <f t="shared" si="100"/>
        <v>0</v>
      </c>
      <c r="R354" s="52"/>
    </row>
    <row r="355" spans="1:18" ht="12.75">
      <c r="A355" s="53" t="s">
        <v>176</v>
      </c>
      <c r="B355" s="65">
        <f t="shared" si="102"/>
        <v>0</v>
      </c>
      <c r="C355" s="65"/>
      <c r="D355" s="50">
        <f t="shared" si="108"/>
        <v>0</v>
      </c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2">
        <f t="shared" si="100"/>
        <v>0</v>
      </c>
      <c r="R355" s="52"/>
    </row>
    <row r="356" spans="1:18" ht="12.75">
      <c r="A356" s="53" t="s">
        <v>177</v>
      </c>
      <c r="B356" s="65">
        <f t="shared" si="102"/>
        <v>194885.7</v>
      </c>
      <c r="C356" s="65">
        <v>194885.7</v>
      </c>
      <c r="D356" s="50">
        <f t="shared" si="108"/>
        <v>0</v>
      </c>
      <c r="E356" s="55">
        <f aca="true" t="shared" si="113" ref="E356:P356">E318</f>
        <v>15913.5</v>
      </c>
      <c r="F356" s="55">
        <f t="shared" si="113"/>
        <v>16083.5</v>
      </c>
      <c r="G356" s="55">
        <f t="shared" si="113"/>
        <v>16246.5</v>
      </c>
      <c r="H356" s="55">
        <f t="shared" si="113"/>
        <v>18146.5</v>
      </c>
      <c r="I356" s="55">
        <f t="shared" si="113"/>
        <v>15860.5</v>
      </c>
      <c r="J356" s="55">
        <f t="shared" si="113"/>
        <v>13850.5</v>
      </c>
      <c r="K356" s="55">
        <f t="shared" si="113"/>
        <v>13290.5</v>
      </c>
      <c r="L356" s="55">
        <f t="shared" si="113"/>
        <v>13240.5</v>
      </c>
      <c r="M356" s="55">
        <f t="shared" si="113"/>
        <v>14860.5</v>
      </c>
      <c r="N356" s="55">
        <f t="shared" si="113"/>
        <v>17149.5</v>
      </c>
      <c r="O356" s="55">
        <f t="shared" si="113"/>
        <v>17489.5</v>
      </c>
      <c r="P356" s="55">
        <f t="shared" si="113"/>
        <v>22754.2</v>
      </c>
      <c r="Q356" s="52">
        <f t="shared" si="100"/>
        <v>194885.7</v>
      </c>
      <c r="R356" s="52"/>
    </row>
    <row r="357" spans="1:18" ht="22.5">
      <c r="A357" s="57" t="s">
        <v>178</v>
      </c>
      <c r="B357" s="65">
        <f t="shared" si="102"/>
        <v>2000</v>
      </c>
      <c r="C357" s="65">
        <v>2000</v>
      </c>
      <c r="D357" s="50">
        <f t="shared" si="108"/>
        <v>0</v>
      </c>
      <c r="E357" s="55"/>
      <c r="F357" s="55">
        <v>500</v>
      </c>
      <c r="G357" s="55"/>
      <c r="H357" s="55">
        <v>500</v>
      </c>
      <c r="I357" s="55"/>
      <c r="J357" s="55"/>
      <c r="K357" s="55"/>
      <c r="L357" s="55"/>
      <c r="M357" s="55">
        <v>500</v>
      </c>
      <c r="N357" s="55">
        <v>500</v>
      </c>
      <c r="O357" s="55"/>
      <c r="P357" s="55"/>
      <c r="Q357" s="52">
        <f t="shared" si="100"/>
        <v>2000</v>
      </c>
      <c r="R357" s="52"/>
    </row>
    <row r="358" spans="1:18" ht="22.5">
      <c r="A358" s="57" t="s">
        <v>179</v>
      </c>
      <c r="B358" s="65">
        <f t="shared" si="102"/>
        <v>192885.7</v>
      </c>
      <c r="C358" s="65">
        <v>192885.7</v>
      </c>
      <c r="D358" s="50">
        <f t="shared" si="108"/>
        <v>0</v>
      </c>
      <c r="E358" s="55">
        <f aca="true" t="shared" si="114" ref="E358:P358">E356-E357</f>
        <v>15913.5</v>
      </c>
      <c r="F358" s="55">
        <f t="shared" si="114"/>
        <v>15583.5</v>
      </c>
      <c r="G358" s="55">
        <f t="shared" si="114"/>
        <v>16246.5</v>
      </c>
      <c r="H358" s="55">
        <f t="shared" si="114"/>
        <v>17646.5</v>
      </c>
      <c r="I358" s="55">
        <f t="shared" si="114"/>
        <v>15860.5</v>
      </c>
      <c r="J358" s="55">
        <f t="shared" si="114"/>
        <v>13850.5</v>
      </c>
      <c r="K358" s="55">
        <f t="shared" si="114"/>
        <v>13290.5</v>
      </c>
      <c r="L358" s="55">
        <f t="shared" si="114"/>
        <v>13240.5</v>
      </c>
      <c r="M358" s="55">
        <f t="shared" si="114"/>
        <v>14360.5</v>
      </c>
      <c r="N358" s="55">
        <f t="shared" si="114"/>
        <v>16649.5</v>
      </c>
      <c r="O358" s="55">
        <f t="shared" si="114"/>
        <v>17489.5</v>
      </c>
      <c r="P358" s="55">
        <f t="shared" si="114"/>
        <v>22754.2</v>
      </c>
      <c r="Q358" s="52">
        <f t="shared" si="100"/>
        <v>192885.7</v>
      </c>
      <c r="R358" s="52"/>
    </row>
    <row r="359" spans="1:18" ht="12.75">
      <c r="A359" s="53" t="s">
        <v>180</v>
      </c>
      <c r="B359" s="65"/>
      <c r="C359" s="65"/>
      <c r="D359" s="50">
        <f t="shared" si="108"/>
        <v>0</v>
      </c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2">
        <f t="shared" si="100"/>
        <v>0</v>
      </c>
      <c r="R359" s="52"/>
    </row>
    <row r="360" spans="1:18" ht="12.75">
      <c r="A360" s="53" t="s">
        <v>181</v>
      </c>
      <c r="B360" s="65"/>
      <c r="C360" s="65"/>
      <c r="D360" s="50">
        <f t="shared" si="108"/>
        <v>0</v>
      </c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2">
        <f t="shared" si="100"/>
        <v>0</v>
      </c>
      <c r="R360" s="52"/>
    </row>
    <row r="361" spans="1:18" ht="12.75">
      <c r="A361" s="53" t="s">
        <v>182</v>
      </c>
      <c r="B361" s="65"/>
      <c r="C361" s="65"/>
      <c r="D361" s="50">
        <f t="shared" si="108"/>
        <v>0</v>
      </c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2">
        <f t="shared" si="100"/>
        <v>0</v>
      </c>
      <c r="R361" s="52"/>
    </row>
    <row r="362" spans="1:18" ht="12.75">
      <c r="A362" s="53" t="s">
        <v>183</v>
      </c>
      <c r="B362" s="65"/>
      <c r="C362" s="65"/>
      <c r="D362" s="50">
        <f t="shared" si="108"/>
        <v>0</v>
      </c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2">
        <f t="shared" si="100"/>
        <v>0</v>
      </c>
      <c r="R362" s="52"/>
    </row>
    <row r="363" spans="1:18" ht="12.75">
      <c r="A363" s="53" t="s">
        <v>184</v>
      </c>
      <c r="B363" s="65"/>
      <c r="C363" s="65"/>
      <c r="D363" s="50">
        <f t="shared" si="108"/>
        <v>0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2">
        <f t="shared" si="100"/>
        <v>0</v>
      </c>
      <c r="R363" s="52"/>
    </row>
    <row r="364" spans="1:18" ht="12.75">
      <c r="A364" s="53" t="s">
        <v>185</v>
      </c>
      <c r="B364" s="65"/>
      <c r="C364" s="65"/>
      <c r="D364" s="50">
        <f t="shared" si="108"/>
        <v>0</v>
      </c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2">
        <f t="shared" si="100"/>
        <v>0</v>
      </c>
      <c r="R364" s="52"/>
    </row>
    <row r="365" spans="1:18" ht="12.75">
      <c r="A365" s="53" t="s">
        <v>185</v>
      </c>
      <c r="B365" s="65"/>
      <c r="C365" s="65"/>
      <c r="D365" s="50">
        <f t="shared" si="108"/>
        <v>0</v>
      </c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2">
        <f t="shared" si="100"/>
        <v>0</v>
      </c>
      <c r="R365" s="52"/>
    </row>
    <row r="366" spans="1:18" ht="12.75">
      <c r="A366" s="61" t="s">
        <v>192</v>
      </c>
      <c r="B366" s="62"/>
      <c r="C366" s="62"/>
      <c r="D366" s="50">
        <f t="shared" si="108"/>
        <v>0</v>
      </c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52">
        <f t="shared" si="100"/>
        <v>0</v>
      </c>
      <c r="R366" s="52"/>
    </row>
    <row r="367" spans="1:18" ht="33.75">
      <c r="A367" s="48" t="s">
        <v>137</v>
      </c>
      <c r="B367" s="64">
        <f>B368</f>
        <v>132756.5</v>
      </c>
      <c r="C367" s="64">
        <v>132756.5</v>
      </c>
      <c r="D367" s="50">
        <f t="shared" si="108"/>
        <v>0</v>
      </c>
      <c r="E367" s="55">
        <v>1</v>
      </c>
      <c r="F367" s="55">
        <v>2</v>
      </c>
      <c r="G367" s="55">
        <v>3</v>
      </c>
      <c r="H367" s="55">
        <v>4</v>
      </c>
      <c r="I367" s="55">
        <v>5</v>
      </c>
      <c r="J367" s="55">
        <v>6</v>
      </c>
      <c r="K367" s="55">
        <v>7</v>
      </c>
      <c r="L367" s="55">
        <v>8</v>
      </c>
      <c r="M367" s="55">
        <v>9</v>
      </c>
      <c r="N367" s="55">
        <v>10</v>
      </c>
      <c r="O367" s="55">
        <v>11</v>
      </c>
      <c r="P367" s="55">
        <v>12</v>
      </c>
      <c r="Q367" s="52">
        <f t="shared" si="100"/>
        <v>78</v>
      </c>
      <c r="R367" s="52"/>
    </row>
    <row r="368" spans="1:18" ht="12.75">
      <c r="A368" s="53" t="s">
        <v>138</v>
      </c>
      <c r="B368" s="65">
        <f>SUM(E368:P368)</f>
        <v>132756.5</v>
      </c>
      <c r="C368" s="65">
        <v>132756.5</v>
      </c>
      <c r="D368" s="50">
        <f t="shared" si="108"/>
        <v>0</v>
      </c>
      <c r="E368" s="55">
        <f aca="true" t="shared" si="115" ref="E368:P368">E369</f>
        <v>10520.1</v>
      </c>
      <c r="F368" s="55">
        <f t="shared" si="115"/>
        <v>10550.1</v>
      </c>
      <c r="G368" s="55">
        <f t="shared" si="115"/>
        <v>11976.2</v>
      </c>
      <c r="H368" s="55">
        <f t="shared" si="115"/>
        <v>13776.2</v>
      </c>
      <c r="I368" s="55">
        <f t="shared" si="115"/>
        <v>11491.2</v>
      </c>
      <c r="J368" s="55">
        <f t="shared" si="115"/>
        <v>11486.099999999999</v>
      </c>
      <c r="K368" s="55">
        <f t="shared" si="115"/>
        <v>10086.1</v>
      </c>
      <c r="L368" s="55">
        <f t="shared" si="115"/>
        <v>10086.1</v>
      </c>
      <c r="M368" s="55">
        <f t="shared" si="115"/>
        <v>11485.3</v>
      </c>
      <c r="N368" s="55">
        <f t="shared" si="115"/>
        <v>13775.4</v>
      </c>
      <c r="O368" s="55">
        <f t="shared" si="115"/>
        <v>12324.4</v>
      </c>
      <c r="P368" s="55">
        <f t="shared" si="115"/>
        <v>5199.3</v>
      </c>
      <c r="Q368" s="52">
        <f t="shared" si="100"/>
        <v>132756.5</v>
      </c>
      <c r="R368" s="52"/>
    </row>
    <row r="369" spans="1:18" ht="12.75">
      <c r="A369" s="53" t="s">
        <v>139</v>
      </c>
      <c r="B369" s="65">
        <f aca="true" t="shared" si="116" ref="B369:B409">SUM(E369:P369)</f>
        <v>132756.5</v>
      </c>
      <c r="C369" s="65">
        <v>132756.5</v>
      </c>
      <c r="D369" s="50">
        <f t="shared" si="108"/>
        <v>0</v>
      </c>
      <c r="E369" s="55">
        <f aca="true" t="shared" si="117" ref="E369:P369">E370+E400</f>
        <v>10520.1</v>
      </c>
      <c r="F369" s="55">
        <f t="shared" si="117"/>
        <v>10550.1</v>
      </c>
      <c r="G369" s="55">
        <f t="shared" si="117"/>
        <v>11976.2</v>
      </c>
      <c r="H369" s="55">
        <f t="shared" si="117"/>
        <v>13776.2</v>
      </c>
      <c r="I369" s="55">
        <f t="shared" si="117"/>
        <v>11491.2</v>
      </c>
      <c r="J369" s="55">
        <f t="shared" si="117"/>
        <v>11486.099999999999</v>
      </c>
      <c r="K369" s="55">
        <f t="shared" si="117"/>
        <v>10086.1</v>
      </c>
      <c r="L369" s="55">
        <f t="shared" si="117"/>
        <v>10086.1</v>
      </c>
      <c r="M369" s="55">
        <f t="shared" si="117"/>
        <v>11485.3</v>
      </c>
      <c r="N369" s="55">
        <f t="shared" si="117"/>
        <v>13775.4</v>
      </c>
      <c r="O369" s="55">
        <f t="shared" si="117"/>
        <v>12324.4</v>
      </c>
      <c r="P369" s="55">
        <f t="shared" si="117"/>
        <v>5199.3</v>
      </c>
      <c r="Q369" s="52">
        <f t="shared" si="100"/>
        <v>132756.5</v>
      </c>
      <c r="R369" s="52"/>
    </row>
    <row r="370" spans="1:18" ht="12.75">
      <c r="A370" s="53" t="s">
        <v>140</v>
      </c>
      <c r="B370" s="65">
        <f t="shared" si="116"/>
        <v>132366.5</v>
      </c>
      <c r="C370" s="65">
        <v>132366.5</v>
      </c>
      <c r="D370" s="50">
        <f t="shared" si="108"/>
        <v>0</v>
      </c>
      <c r="E370" s="55">
        <f>E371+E373+E380</f>
        <v>10420.1</v>
      </c>
      <c r="F370" s="55">
        <f aca="true" t="shared" si="118" ref="F370:P370">F371+F373+F380</f>
        <v>10450.1</v>
      </c>
      <c r="G370" s="55">
        <f t="shared" si="118"/>
        <v>11976.2</v>
      </c>
      <c r="H370" s="55">
        <f t="shared" si="118"/>
        <v>13776.2</v>
      </c>
      <c r="I370" s="55">
        <f t="shared" si="118"/>
        <v>11491.2</v>
      </c>
      <c r="J370" s="55">
        <f t="shared" si="118"/>
        <v>11486.099999999999</v>
      </c>
      <c r="K370" s="55">
        <f t="shared" si="118"/>
        <v>10086.1</v>
      </c>
      <c r="L370" s="55">
        <f t="shared" si="118"/>
        <v>10086.1</v>
      </c>
      <c r="M370" s="55">
        <f t="shared" si="118"/>
        <v>11485.3</v>
      </c>
      <c r="N370" s="55">
        <f t="shared" si="118"/>
        <v>13775.4</v>
      </c>
      <c r="O370" s="55">
        <f t="shared" si="118"/>
        <v>12224.4</v>
      </c>
      <c r="P370" s="55">
        <f t="shared" si="118"/>
        <v>5109.3</v>
      </c>
      <c r="Q370" s="52">
        <f t="shared" si="100"/>
        <v>132366.5</v>
      </c>
      <c r="R370" s="52"/>
    </row>
    <row r="371" spans="1:18" ht="12.75">
      <c r="A371" s="53" t="s">
        <v>141</v>
      </c>
      <c r="B371" s="65">
        <f t="shared" si="116"/>
        <v>64071.00000000001</v>
      </c>
      <c r="C371" s="65">
        <v>64071</v>
      </c>
      <c r="D371" s="50">
        <f t="shared" si="108"/>
        <v>0</v>
      </c>
      <c r="E371" s="55">
        <f aca="true" t="shared" si="119" ref="E371:P371">E372</f>
        <v>4500</v>
      </c>
      <c r="F371" s="55">
        <f t="shared" si="119"/>
        <v>4500</v>
      </c>
      <c r="G371" s="55">
        <f t="shared" si="119"/>
        <v>5910.9</v>
      </c>
      <c r="H371" s="55">
        <f t="shared" si="119"/>
        <v>5910.9</v>
      </c>
      <c r="I371" s="55">
        <f t="shared" si="119"/>
        <v>5910.9</v>
      </c>
      <c r="J371" s="55">
        <f t="shared" si="119"/>
        <v>5910.9</v>
      </c>
      <c r="K371" s="55">
        <f t="shared" si="119"/>
        <v>7410.9</v>
      </c>
      <c r="L371" s="55">
        <f t="shared" si="119"/>
        <v>7410.9</v>
      </c>
      <c r="M371" s="55">
        <f t="shared" si="119"/>
        <v>5910.9</v>
      </c>
      <c r="N371" s="55">
        <f t="shared" si="119"/>
        <v>5910.9</v>
      </c>
      <c r="O371" s="55">
        <f t="shared" si="119"/>
        <v>5410.9</v>
      </c>
      <c r="P371" s="55">
        <f t="shared" si="119"/>
        <v>-627.1</v>
      </c>
      <c r="Q371" s="52">
        <f t="shared" si="100"/>
        <v>64071.00000000001</v>
      </c>
      <c r="R371" s="52"/>
    </row>
    <row r="372" spans="1:18" ht="12.75">
      <c r="A372" s="53" t="s">
        <v>142</v>
      </c>
      <c r="B372" s="65">
        <f t="shared" si="116"/>
        <v>64071.00000000001</v>
      </c>
      <c r="C372" s="65">
        <v>64071</v>
      </c>
      <c r="D372" s="50">
        <f t="shared" si="108"/>
        <v>0</v>
      </c>
      <c r="E372" s="55">
        <v>4500</v>
      </c>
      <c r="F372" s="55">
        <v>4500</v>
      </c>
      <c r="G372" s="55">
        <v>5910.9</v>
      </c>
      <c r="H372" s="55">
        <v>5910.9</v>
      </c>
      <c r="I372" s="55">
        <v>5910.9</v>
      </c>
      <c r="J372" s="55">
        <v>5910.9</v>
      </c>
      <c r="K372" s="55">
        <v>7410.9</v>
      </c>
      <c r="L372" s="55">
        <v>7410.9</v>
      </c>
      <c r="M372" s="55">
        <v>5910.9</v>
      </c>
      <c r="N372" s="55">
        <v>5910.9</v>
      </c>
      <c r="O372" s="55">
        <v>5410.9</v>
      </c>
      <c r="P372" s="55">
        <v>-627.1</v>
      </c>
      <c r="Q372" s="52">
        <f t="shared" si="100"/>
        <v>64071.00000000001</v>
      </c>
      <c r="R372" s="52"/>
    </row>
    <row r="373" spans="1:18" ht="22.5">
      <c r="A373" s="57" t="s">
        <v>143</v>
      </c>
      <c r="B373" s="65">
        <f t="shared" si="116"/>
        <v>7046.499999999999</v>
      </c>
      <c r="C373" s="65">
        <v>7046.5</v>
      </c>
      <c r="D373" s="50">
        <f t="shared" si="108"/>
        <v>0</v>
      </c>
      <c r="E373" s="55">
        <f aca="true" t="shared" si="120" ref="E373:P373">E374+E379</f>
        <v>505.1000000000001</v>
      </c>
      <c r="F373" s="55">
        <f t="shared" si="120"/>
        <v>505.1000000000001</v>
      </c>
      <c r="G373" s="55">
        <f>G374+G379</f>
        <v>660.3</v>
      </c>
      <c r="H373" s="55">
        <f t="shared" si="120"/>
        <v>660.3</v>
      </c>
      <c r="I373" s="55">
        <f t="shared" si="120"/>
        <v>660.3</v>
      </c>
      <c r="J373" s="55">
        <f t="shared" si="120"/>
        <v>655.2</v>
      </c>
      <c r="K373" s="55">
        <f t="shared" si="120"/>
        <v>805.2</v>
      </c>
      <c r="L373" s="55">
        <f t="shared" si="120"/>
        <v>805.2</v>
      </c>
      <c r="M373" s="55">
        <f t="shared" si="120"/>
        <v>654.4</v>
      </c>
      <c r="N373" s="55">
        <f t="shared" si="120"/>
        <v>659.5</v>
      </c>
      <c r="O373" s="55">
        <f t="shared" si="120"/>
        <v>609.5</v>
      </c>
      <c r="P373" s="55">
        <f t="shared" si="120"/>
        <v>-133.59999999999997</v>
      </c>
      <c r="Q373" s="52">
        <f t="shared" si="100"/>
        <v>7046.499999999999</v>
      </c>
      <c r="R373" s="52"/>
    </row>
    <row r="374" spans="1:18" ht="12.75">
      <c r="A374" s="53" t="s">
        <v>144</v>
      </c>
      <c r="B374" s="65">
        <f t="shared" si="116"/>
        <v>5765.499999999999</v>
      </c>
      <c r="C374" s="65">
        <v>5765.5</v>
      </c>
      <c r="D374" s="50">
        <f t="shared" si="108"/>
        <v>0</v>
      </c>
      <c r="E374" s="55">
        <f aca="true" t="shared" si="121" ref="E374:P374">E375+E376+E377+E378</f>
        <v>415.1000000000001</v>
      </c>
      <c r="F374" s="55">
        <f t="shared" si="121"/>
        <v>415.1000000000001</v>
      </c>
      <c r="G374" s="55">
        <f t="shared" si="121"/>
        <v>570.3</v>
      </c>
      <c r="H374" s="55">
        <f t="shared" si="121"/>
        <v>570.3</v>
      </c>
      <c r="I374" s="55">
        <f t="shared" si="121"/>
        <v>570.3</v>
      </c>
      <c r="J374" s="55">
        <f t="shared" si="121"/>
        <v>565.2</v>
      </c>
      <c r="K374" s="55">
        <f t="shared" si="121"/>
        <v>685.2</v>
      </c>
      <c r="L374" s="55">
        <f t="shared" si="121"/>
        <v>685.2</v>
      </c>
      <c r="M374" s="55">
        <f t="shared" si="121"/>
        <v>564.4</v>
      </c>
      <c r="N374" s="55">
        <f t="shared" si="121"/>
        <v>569.5</v>
      </c>
      <c r="O374" s="55">
        <f t="shared" si="121"/>
        <v>529.5</v>
      </c>
      <c r="P374" s="55">
        <f t="shared" si="121"/>
        <v>-374.59999999999997</v>
      </c>
      <c r="Q374" s="52">
        <f aca="true" t="shared" si="122" ref="Q374:Q437">E374+F374+G374+H374+I374+J374+K374+L374+M374+N374+O374+P374</f>
        <v>5765.499999999999</v>
      </c>
      <c r="R374" s="52"/>
    </row>
    <row r="375" spans="1:18" ht="12.75">
      <c r="A375" s="53" t="s">
        <v>145</v>
      </c>
      <c r="B375" s="65">
        <f t="shared" si="116"/>
        <v>4483.499999999999</v>
      </c>
      <c r="C375" s="65">
        <v>4483.5</v>
      </c>
      <c r="D375" s="50">
        <f t="shared" si="108"/>
        <v>0</v>
      </c>
      <c r="E375" s="55">
        <f>E372*0.07</f>
        <v>315.00000000000006</v>
      </c>
      <c r="F375" s="55">
        <f>F372*0.07</f>
        <v>315.00000000000006</v>
      </c>
      <c r="G375" s="55">
        <f>315+155.2</f>
        <v>470.2</v>
      </c>
      <c r="H375" s="55">
        <f>315+155.2</f>
        <v>470.2</v>
      </c>
      <c r="I375" s="55">
        <f>315+155.2</f>
        <v>470.2</v>
      </c>
      <c r="J375" s="55">
        <f>315+155.2</f>
        <v>470.2</v>
      </c>
      <c r="K375" s="55">
        <f>420+155.2</f>
        <v>575.2</v>
      </c>
      <c r="L375" s="55">
        <f>420+155.2</f>
        <v>575.2</v>
      </c>
      <c r="M375" s="55">
        <f>315+155.2-0.8</f>
        <v>469.4</v>
      </c>
      <c r="N375" s="55">
        <f>315+155.2-0.8</f>
        <v>469.4</v>
      </c>
      <c r="O375" s="55">
        <f>280+155.2-0.8</f>
        <v>434.4</v>
      </c>
      <c r="P375" s="55">
        <f>845-1.5-1396.8+2.4</f>
        <v>-550.9</v>
      </c>
      <c r="Q375" s="52">
        <f t="shared" si="122"/>
        <v>4483.499999999999</v>
      </c>
      <c r="R375" s="52"/>
    </row>
    <row r="376" spans="1:18" ht="12.75">
      <c r="A376" s="53" t="s">
        <v>146</v>
      </c>
      <c r="B376" s="65">
        <f t="shared" si="116"/>
        <v>520.5</v>
      </c>
      <c r="C376" s="65">
        <v>520.5</v>
      </c>
      <c r="D376" s="50">
        <f t="shared" si="108"/>
        <v>0</v>
      </c>
      <c r="E376" s="55">
        <v>44.6</v>
      </c>
      <c r="F376" s="55">
        <v>44.6</v>
      </c>
      <c r="G376" s="55">
        <v>44.6</v>
      </c>
      <c r="H376" s="55">
        <v>44.6</v>
      </c>
      <c r="I376" s="55">
        <v>44.6</v>
      </c>
      <c r="J376" s="55">
        <v>40.5</v>
      </c>
      <c r="K376" s="55">
        <v>40.5</v>
      </c>
      <c r="L376" s="55">
        <v>40.5</v>
      </c>
      <c r="M376" s="55">
        <v>40.5</v>
      </c>
      <c r="N376" s="55">
        <v>44.6</v>
      </c>
      <c r="O376" s="55">
        <v>44.6</v>
      </c>
      <c r="P376" s="55">
        <v>46.3</v>
      </c>
      <c r="Q376" s="52">
        <f t="shared" si="122"/>
        <v>520.5</v>
      </c>
      <c r="R376" s="52"/>
    </row>
    <row r="377" spans="1:18" ht="12.75">
      <c r="A377" s="53" t="s">
        <v>147</v>
      </c>
      <c r="B377" s="65">
        <f t="shared" si="116"/>
        <v>641</v>
      </c>
      <c r="C377" s="65">
        <v>641</v>
      </c>
      <c r="D377" s="50">
        <f t="shared" si="108"/>
        <v>0</v>
      </c>
      <c r="E377" s="55">
        <v>45</v>
      </c>
      <c r="F377" s="55">
        <v>45</v>
      </c>
      <c r="G377" s="55">
        <v>45</v>
      </c>
      <c r="H377" s="55">
        <v>45</v>
      </c>
      <c r="I377" s="55">
        <v>45</v>
      </c>
      <c r="J377" s="55">
        <v>45</v>
      </c>
      <c r="K377" s="55">
        <v>60</v>
      </c>
      <c r="L377" s="55">
        <v>60</v>
      </c>
      <c r="M377" s="55">
        <v>45</v>
      </c>
      <c r="N377" s="55">
        <v>45</v>
      </c>
      <c r="O377" s="55">
        <v>40</v>
      </c>
      <c r="P377" s="55">
        <v>121</v>
      </c>
      <c r="Q377" s="52">
        <f t="shared" si="122"/>
        <v>641</v>
      </c>
      <c r="R377" s="52"/>
    </row>
    <row r="378" spans="1:18" ht="12.75">
      <c r="A378" s="53" t="s">
        <v>148</v>
      </c>
      <c r="B378" s="65">
        <f t="shared" si="116"/>
        <v>120.5</v>
      </c>
      <c r="C378" s="65">
        <v>120.5</v>
      </c>
      <c r="D378" s="50">
        <f t="shared" si="108"/>
        <v>0</v>
      </c>
      <c r="E378" s="55">
        <v>10.5</v>
      </c>
      <c r="F378" s="55">
        <v>10.5</v>
      </c>
      <c r="G378" s="55">
        <v>10.5</v>
      </c>
      <c r="H378" s="55">
        <v>10.5</v>
      </c>
      <c r="I378" s="55">
        <v>10.5</v>
      </c>
      <c r="J378" s="55">
        <v>9.5</v>
      </c>
      <c r="K378" s="55">
        <v>9.5</v>
      </c>
      <c r="L378" s="55">
        <v>9.5</v>
      </c>
      <c r="M378" s="55">
        <v>9.5</v>
      </c>
      <c r="N378" s="55">
        <v>10.5</v>
      </c>
      <c r="O378" s="55">
        <v>10.5</v>
      </c>
      <c r="P378" s="55">
        <v>9</v>
      </c>
      <c r="Q378" s="52">
        <f t="shared" si="122"/>
        <v>120.5</v>
      </c>
      <c r="R378" s="52"/>
    </row>
    <row r="379" spans="1:18" ht="12.75">
      <c r="A379" s="53" t="s">
        <v>149</v>
      </c>
      <c r="B379" s="65">
        <f t="shared" si="116"/>
        <v>1281</v>
      </c>
      <c r="C379" s="65">
        <v>1281</v>
      </c>
      <c r="D379" s="50">
        <f t="shared" si="108"/>
        <v>0</v>
      </c>
      <c r="E379" s="55">
        <f>E371*0.02</f>
        <v>90</v>
      </c>
      <c r="F379" s="55">
        <f>F371*0.02</f>
        <v>90</v>
      </c>
      <c r="G379" s="55">
        <v>90</v>
      </c>
      <c r="H379" s="55">
        <v>90</v>
      </c>
      <c r="I379" s="55">
        <v>90</v>
      </c>
      <c r="J379" s="55">
        <v>90</v>
      </c>
      <c r="K379" s="55">
        <v>120</v>
      </c>
      <c r="L379" s="55">
        <v>120</v>
      </c>
      <c r="M379" s="55">
        <v>90</v>
      </c>
      <c r="N379" s="55">
        <v>90</v>
      </c>
      <c r="O379" s="55">
        <v>80</v>
      </c>
      <c r="P379" s="55">
        <v>241</v>
      </c>
      <c r="Q379" s="52">
        <f t="shared" si="122"/>
        <v>1281</v>
      </c>
      <c r="R379" s="52"/>
    </row>
    <row r="380" spans="1:18" ht="12.75">
      <c r="A380" s="53" t="s">
        <v>150</v>
      </c>
      <c r="B380" s="65">
        <f t="shared" si="116"/>
        <v>61249</v>
      </c>
      <c r="C380" s="65">
        <v>61249</v>
      </c>
      <c r="D380" s="50">
        <f t="shared" si="108"/>
        <v>0</v>
      </c>
      <c r="E380" s="55">
        <f>+E381+E382+E383+E384+E385+E386+E387+E388+E391+E393+E395</f>
        <v>5415</v>
      </c>
      <c r="F380" s="55">
        <f aca="true" t="shared" si="123" ref="F380:P380">+F381+F382+F383+F384+F385+F386+F387+F388+F391+F393+F395</f>
        <v>5445</v>
      </c>
      <c r="G380" s="55">
        <f>+G381+G382+G383+G384+G385+G386+G387+G388+G391+G393+G395</f>
        <v>5405</v>
      </c>
      <c r="H380" s="55">
        <f>+H381+H382+H383+H384+H385+H386+H387+H388+H391+H393+H395+H389</f>
        <v>7205</v>
      </c>
      <c r="I380" s="55">
        <f>+I381+I382+I383+I384+I385+I386+I387+I388+I391+I393+I395+I389</f>
        <v>4920</v>
      </c>
      <c r="J380" s="55">
        <f t="shared" si="123"/>
        <v>4920</v>
      </c>
      <c r="K380" s="55">
        <f t="shared" si="123"/>
        <v>1870</v>
      </c>
      <c r="L380" s="55">
        <f t="shared" si="123"/>
        <v>1870</v>
      </c>
      <c r="M380" s="55">
        <f t="shared" si="123"/>
        <v>4920</v>
      </c>
      <c r="N380" s="55">
        <f t="shared" si="123"/>
        <v>7205</v>
      </c>
      <c r="O380" s="55">
        <f t="shared" si="123"/>
        <v>6204</v>
      </c>
      <c r="P380" s="55">
        <f t="shared" si="123"/>
        <v>5870</v>
      </c>
      <c r="Q380" s="52">
        <f t="shared" si="122"/>
        <v>61249</v>
      </c>
      <c r="R380" s="52"/>
    </row>
    <row r="381" spans="1:18" ht="12.75">
      <c r="A381" s="53" t="s">
        <v>151</v>
      </c>
      <c r="B381" s="65">
        <f t="shared" si="116"/>
        <v>549</v>
      </c>
      <c r="C381" s="65">
        <v>549</v>
      </c>
      <c r="D381" s="50">
        <f t="shared" si="108"/>
        <v>0</v>
      </c>
      <c r="E381" s="55">
        <v>50</v>
      </c>
      <c r="F381" s="55">
        <v>50</v>
      </c>
      <c r="G381" s="55">
        <v>50</v>
      </c>
      <c r="H381" s="55">
        <v>50</v>
      </c>
      <c r="I381" s="55">
        <v>50</v>
      </c>
      <c r="J381" s="55">
        <v>50</v>
      </c>
      <c r="K381" s="55">
        <v>50</v>
      </c>
      <c r="L381" s="55">
        <v>50</v>
      </c>
      <c r="M381" s="55">
        <v>50</v>
      </c>
      <c r="N381" s="55">
        <v>50</v>
      </c>
      <c r="O381" s="55">
        <v>49</v>
      </c>
      <c r="P381" s="55">
        <v>0</v>
      </c>
      <c r="Q381" s="52">
        <f t="shared" si="122"/>
        <v>549</v>
      </c>
      <c r="R381" s="52"/>
    </row>
    <row r="382" spans="1:18" ht="12.75">
      <c r="A382" s="53" t="s">
        <v>152</v>
      </c>
      <c r="B382" s="65">
        <f t="shared" si="116"/>
        <v>6100</v>
      </c>
      <c r="C382" s="65">
        <v>6100</v>
      </c>
      <c r="D382" s="50">
        <f t="shared" si="108"/>
        <v>0</v>
      </c>
      <c r="E382" s="55">
        <v>500</v>
      </c>
      <c r="F382" s="55">
        <v>500</v>
      </c>
      <c r="G382" s="55">
        <v>500</v>
      </c>
      <c r="H382" s="55">
        <v>500</v>
      </c>
      <c r="I382" s="55">
        <v>500</v>
      </c>
      <c r="J382" s="55">
        <v>500</v>
      </c>
      <c r="K382" s="55">
        <v>500</v>
      </c>
      <c r="L382" s="55">
        <v>500</v>
      </c>
      <c r="M382" s="55">
        <v>500</v>
      </c>
      <c r="N382" s="55">
        <v>500</v>
      </c>
      <c r="O382" s="55">
        <v>500</v>
      </c>
      <c r="P382" s="55">
        <v>600</v>
      </c>
      <c r="Q382" s="52">
        <f t="shared" si="122"/>
        <v>6100</v>
      </c>
      <c r="R382" s="52"/>
    </row>
    <row r="383" spans="1:18" ht="12.75">
      <c r="A383" s="53" t="s">
        <v>153</v>
      </c>
      <c r="B383" s="65">
        <f t="shared" si="116"/>
        <v>23000</v>
      </c>
      <c r="C383" s="65">
        <v>23000</v>
      </c>
      <c r="D383" s="50">
        <f t="shared" si="108"/>
        <v>0</v>
      </c>
      <c r="E383" s="55">
        <v>2285</v>
      </c>
      <c r="F383" s="55">
        <v>2285</v>
      </c>
      <c r="G383" s="55">
        <v>2285</v>
      </c>
      <c r="H383" s="55">
        <v>4285</v>
      </c>
      <c r="I383" s="55">
        <v>2000</v>
      </c>
      <c r="J383" s="55"/>
      <c r="K383" s="55"/>
      <c r="L383" s="55"/>
      <c r="M383" s="55"/>
      <c r="N383" s="55">
        <v>3285</v>
      </c>
      <c r="O383" s="55">
        <v>3285</v>
      </c>
      <c r="P383" s="55">
        <v>3290</v>
      </c>
      <c r="Q383" s="52">
        <f t="shared" si="122"/>
        <v>23000</v>
      </c>
      <c r="R383" s="52"/>
    </row>
    <row r="384" spans="1:18" ht="12.75">
      <c r="A384" s="53" t="s">
        <v>154</v>
      </c>
      <c r="B384" s="65">
        <f t="shared" si="116"/>
        <v>600</v>
      </c>
      <c r="C384" s="65">
        <v>600</v>
      </c>
      <c r="D384" s="50">
        <f t="shared" si="108"/>
        <v>0</v>
      </c>
      <c r="E384" s="55">
        <v>50</v>
      </c>
      <c r="F384" s="55">
        <v>50</v>
      </c>
      <c r="G384" s="55">
        <v>50</v>
      </c>
      <c r="H384" s="55">
        <v>50</v>
      </c>
      <c r="I384" s="55">
        <v>50</v>
      </c>
      <c r="J384" s="55">
        <v>50</v>
      </c>
      <c r="K384" s="55">
        <v>50</v>
      </c>
      <c r="L384" s="55">
        <v>50</v>
      </c>
      <c r="M384" s="55">
        <v>50</v>
      </c>
      <c r="N384" s="55">
        <v>50</v>
      </c>
      <c r="O384" s="55">
        <v>50</v>
      </c>
      <c r="P384" s="55">
        <v>50</v>
      </c>
      <c r="Q384" s="52">
        <f t="shared" si="122"/>
        <v>600</v>
      </c>
      <c r="R384" s="52"/>
    </row>
    <row r="385" spans="1:18" ht="12.75">
      <c r="A385" s="53" t="s">
        <v>155</v>
      </c>
      <c r="B385" s="65">
        <f t="shared" si="116"/>
        <v>500</v>
      </c>
      <c r="C385" s="65">
        <v>500</v>
      </c>
      <c r="D385" s="50">
        <f t="shared" si="108"/>
        <v>0</v>
      </c>
      <c r="E385" s="55">
        <v>50</v>
      </c>
      <c r="F385" s="55">
        <v>50</v>
      </c>
      <c r="G385" s="55">
        <v>50</v>
      </c>
      <c r="H385" s="55">
        <v>50</v>
      </c>
      <c r="I385" s="55">
        <v>50</v>
      </c>
      <c r="J385" s="55">
        <v>50</v>
      </c>
      <c r="K385" s="55"/>
      <c r="L385" s="55"/>
      <c r="M385" s="55">
        <v>50</v>
      </c>
      <c r="N385" s="55">
        <v>50</v>
      </c>
      <c r="O385" s="55">
        <v>50</v>
      </c>
      <c r="P385" s="55">
        <v>50</v>
      </c>
      <c r="Q385" s="52">
        <f t="shared" si="122"/>
        <v>500</v>
      </c>
      <c r="R385" s="52"/>
    </row>
    <row r="386" spans="1:18" ht="12.75">
      <c r="A386" s="53" t="s">
        <v>156</v>
      </c>
      <c r="B386" s="65">
        <f t="shared" si="116"/>
        <v>3250</v>
      </c>
      <c r="C386" s="65">
        <v>3250</v>
      </c>
      <c r="D386" s="50">
        <f t="shared" si="108"/>
        <v>0</v>
      </c>
      <c r="E386" s="55">
        <v>270</v>
      </c>
      <c r="F386" s="55">
        <v>270</v>
      </c>
      <c r="G386" s="55">
        <v>270</v>
      </c>
      <c r="H386" s="55">
        <v>270</v>
      </c>
      <c r="I386" s="55">
        <v>270</v>
      </c>
      <c r="J386" s="55">
        <v>270</v>
      </c>
      <c r="K386" s="55">
        <v>270</v>
      </c>
      <c r="L386" s="55">
        <v>270</v>
      </c>
      <c r="M386" s="55">
        <v>270</v>
      </c>
      <c r="N386" s="55">
        <v>270</v>
      </c>
      <c r="O386" s="55">
        <v>270</v>
      </c>
      <c r="P386" s="55">
        <v>280</v>
      </c>
      <c r="Q386" s="52">
        <f t="shared" si="122"/>
        <v>3250</v>
      </c>
      <c r="R386" s="52"/>
    </row>
    <row r="387" spans="1:18" ht="12.75">
      <c r="A387" s="53" t="s">
        <v>157</v>
      </c>
      <c r="B387" s="65">
        <f t="shared" si="116"/>
        <v>100</v>
      </c>
      <c r="C387" s="65">
        <v>100</v>
      </c>
      <c r="D387" s="50">
        <f t="shared" si="108"/>
        <v>0</v>
      </c>
      <c r="E387" s="55">
        <v>30</v>
      </c>
      <c r="F387" s="55">
        <v>30</v>
      </c>
      <c r="G387" s="55">
        <v>40</v>
      </c>
      <c r="H387" s="55"/>
      <c r="I387" s="55"/>
      <c r="J387" s="55"/>
      <c r="K387" s="55"/>
      <c r="L387" s="55"/>
      <c r="M387" s="55"/>
      <c r="N387" s="55"/>
      <c r="O387" s="55"/>
      <c r="P387" s="55"/>
      <c r="Q387" s="52">
        <f t="shared" si="122"/>
        <v>100</v>
      </c>
      <c r="R387" s="52"/>
    </row>
    <row r="388" spans="1:18" ht="12.75">
      <c r="A388" s="53" t="s">
        <v>158</v>
      </c>
      <c r="B388" s="65">
        <f t="shared" si="116"/>
        <v>60</v>
      </c>
      <c r="C388" s="65">
        <v>60</v>
      </c>
      <c r="D388" s="50">
        <f t="shared" si="108"/>
        <v>0</v>
      </c>
      <c r="E388" s="55"/>
      <c r="F388" s="55">
        <v>30</v>
      </c>
      <c r="G388" s="55">
        <v>30</v>
      </c>
      <c r="H388" s="55"/>
      <c r="I388" s="55"/>
      <c r="J388" s="55"/>
      <c r="K388" s="55"/>
      <c r="L388" s="55"/>
      <c r="M388" s="55"/>
      <c r="N388" s="55"/>
      <c r="O388" s="55"/>
      <c r="P388" s="55"/>
      <c r="Q388" s="52">
        <f t="shared" si="122"/>
        <v>60</v>
      </c>
      <c r="R388" s="52"/>
    </row>
    <row r="389" spans="1:18" ht="12.75">
      <c r="A389" s="53" t="s">
        <v>159</v>
      </c>
      <c r="B389" s="65">
        <f t="shared" si="116"/>
        <v>0</v>
      </c>
      <c r="C389" s="65">
        <v>0</v>
      </c>
      <c r="D389" s="50">
        <f t="shared" si="108"/>
        <v>0</v>
      </c>
      <c r="E389" s="55">
        <f aca="true" t="shared" si="124" ref="E389:P389">E390</f>
        <v>0</v>
      </c>
      <c r="F389" s="55">
        <f t="shared" si="124"/>
        <v>0</v>
      </c>
      <c r="G389" s="55">
        <f t="shared" si="124"/>
        <v>0</v>
      </c>
      <c r="H389" s="55">
        <f t="shared" si="124"/>
        <v>0</v>
      </c>
      <c r="I389" s="55"/>
      <c r="J389" s="55">
        <f t="shared" si="124"/>
        <v>0</v>
      </c>
      <c r="K389" s="55">
        <f t="shared" si="124"/>
        <v>0</v>
      </c>
      <c r="L389" s="55">
        <f t="shared" si="124"/>
        <v>0</v>
      </c>
      <c r="M389" s="55">
        <f t="shared" si="124"/>
        <v>0</v>
      </c>
      <c r="N389" s="55">
        <f t="shared" si="124"/>
        <v>0</v>
      </c>
      <c r="O389" s="55">
        <f t="shared" si="124"/>
        <v>0</v>
      </c>
      <c r="P389" s="55">
        <f t="shared" si="124"/>
        <v>0</v>
      </c>
      <c r="Q389" s="52">
        <f t="shared" si="122"/>
        <v>0</v>
      </c>
      <c r="R389" s="52"/>
    </row>
    <row r="390" spans="1:18" ht="12.75">
      <c r="A390" s="53" t="s">
        <v>160</v>
      </c>
      <c r="B390" s="65">
        <f t="shared" si="116"/>
        <v>0</v>
      </c>
      <c r="C390" s="65">
        <v>0</v>
      </c>
      <c r="D390" s="50">
        <f t="shared" si="108"/>
        <v>0</v>
      </c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2">
        <f t="shared" si="122"/>
        <v>0</v>
      </c>
      <c r="R390" s="52"/>
    </row>
    <row r="391" spans="1:18" ht="12.75">
      <c r="A391" s="53" t="s">
        <v>161</v>
      </c>
      <c r="B391" s="65">
        <f t="shared" si="116"/>
        <v>160</v>
      </c>
      <c r="C391" s="65">
        <v>160</v>
      </c>
      <c r="D391" s="50">
        <f t="shared" si="108"/>
        <v>0</v>
      </c>
      <c r="E391" s="55">
        <v>80</v>
      </c>
      <c r="F391" s="55">
        <v>80</v>
      </c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2">
        <f t="shared" si="122"/>
        <v>160</v>
      </c>
      <c r="R391" s="52"/>
    </row>
    <row r="392" spans="1:18" ht="12.75">
      <c r="A392" s="53" t="s">
        <v>162</v>
      </c>
      <c r="B392" s="65">
        <f t="shared" si="116"/>
        <v>0</v>
      </c>
      <c r="C392" s="65">
        <v>0</v>
      </c>
      <c r="D392" s="50">
        <f aca="true" t="shared" si="125" ref="D392:D455">+C392-B392</f>
        <v>0</v>
      </c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2">
        <f t="shared" si="122"/>
        <v>0</v>
      </c>
      <c r="R392" s="52"/>
    </row>
    <row r="393" spans="1:18" ht="12.75">
      <c r="A393" s="53" t="s">
        <v>163</v>
      </c>
      <c r="B393" s="65">
        <f t="shared" si="116"/>
        <v>26600</v>
      </c>
      <c r="C393" s="65">
        <v>26600</v>
      </c>
      <c r="D393" s="50">
        <f t="shared" si="125"/>
        <v>0</v>
      </c>
      <c r="E393" s="55">
        <v>2000</v>
      </c>
      <c r="F393" s="55">
        <v>2000</v>
      </c>
      <c r="G393" s="55">
        <v>2000</v>
      </c>
      <c r="H393" s="55">
        <v>2000</v>
      </c>
      <c r="I393" s="55">
        <v>2000</v>
      </c>
      <c r="J393" s="55">
        <v>4000</v>
      </c>
      <c r="K393" s="55">
        <v>1000</v>
      </c>
      <c r="L393" s="55">
        <v>1000</v>
      </c>
      <c r="M393" s="55">
        <v>4000</v>
      </c>
      <c r="N393" s="55">
        <v>3000</v>
      </c>
      <c r="O393" s="55">
        <v>2000</v>
      </c>
      <c r="P393" s="55">
        <v>1600</v>
      </c>
      <c r="Q393" s="52">
        <f t="shared" si="122"/>
        <v>26600</v>
      </c>
      <c r="R393" s="52"/>
    </row>
    <row r="394" spans="1:18" ht="12.75">
      <c r="A394" s="53" t="s">
        <v>164</v>
      </c>
      <c r="B394" s="65">
        <f t="shared" si="116"/>
        <v>0</v>
      </c>
      <c r="C394" s="65">
        <v>0</v>
      </c>
      <c r="D394" s="50">
        <f t="shared" si="125"/>
        <v>0</v>
      </c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2">
        <f t="shared" si="122"/>
        <v>0</v>
      </c>
      <c r="R394" s="52"/>
    </row>
    <row r="395" spans="1:18" ht="33.75">
      <c r="A395" s="57" t="s">
        <v>165</v>
      </c>
      <c r="B395" s="65">
        <f t="shared" si="116"/>
        <v>330</v>
      </c>
      <c r="C395" s="65">
        <v>330</v>
      </c>
      <c r="D395" s="50">
        <f t="shared" si="125"/>
        <v>0</v>
      </c>
      <c r="E395" s="55">
        <f aca="true" t="shared" si="126" ref="E395:P395">E396+E397+E398</f>
        <v>100</v>
      </c>
      <c r="F395" s="55">
        <f t="shared" si="126"/>
        <v>100</v>
      </c>
      <c r="G395" s="55">
        <f t="shared" si="126"/>
        <v>130</v>
      </c>
      <c r="H395" s="55">
        <f t="shared" si="126"/>
        <v>0</v>
      </c>
      <c r="I395" s="55">
        <f t="shared" si="126"/>
        <v>0</v>
      </c>
      <c r="J395" s="55">
        <f t="shared" si="126"/>
        <v>0</v>
      </c>
      <c r="K395" s="55">
        <f t="shared" si="126"/>
        <v>0</v>
      </c>
      <c r="L395" s="55">
        <f t="shared" si="126"/>
        <v>0</v>
      </c>
      <c r="M395" s="55">
        <f t="shared" si="126"/>
        <v>0</v>
      </c>
      <c r="N395" s="55">
        <f t="shared" si="126"/>
        <v>0</v>
      </c>
      <c r="O395" s="55">
        <f t="shared" si="126"/>
        <v>0</v>
      </c>
      <c r="P395" s="55">
        <f t="shared" si="126"/>
        <v>0</v>
      </c>
      <c r="Q395" s="52">
        <f t="shared" si="122"/>
        <v>330</v>
      </c>
      <c r="R395" s="52"/>
    </row>
    <row r="396" spans="1:18" ht="33.75">
      <c r="A396" s="57" t="s">
        <v>166</v>
      </c>
      <c r="B396" s="65">
        <f t="shared" si="116"/>
        <v>0</v>
      </c>
      <c r="C396" s="65"/>
      <c r="D396" s="50">
        <f t="shared" si="125"/>
        <v>0</v>
      </c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2">
        <f t="shared" si="122"/>
        <v>0</v>
      </c>
      <c r="R396" s="52"/>
    </row>
    <row r="397" spans="1:18" ht="22.5">
      <c r="A397" s="57" t="s">
        <v>167</v>
      </c>
      <c r="B397" s="65">
        <f t="shared" si="116"/>
        <v>330</v>
      </c>
      <c r="C397" s="65">
        <v>330</v>
      </c>
      <c r="D397" s="50">
        <f t="shared" si="125"/>
        <v>0</v>
      </c>
      <c r="E397" s="55">
        <v>100</v>
      </c>
      <c r="F397" s="55">
        <v>100</v>
      </c>
      <c r="G397" s="55">
        <v>130</v>
      </c>
      <c r="H397" s="55"/>
      <c r="I397" s="55"/>
      <c r="J397" s="55"/>
      <c r="K397" s="55"/>
      <c r="L397" s="55"/>
      <c r="M397" s="55"/>
      <c r="N397" s="55"/>
      <c r="O397" s="55"/>
      <c r="P397" s="55"/>
      <c r="Q397" s="52">
        <f t="shared" si="122"/>
        <v>330</v>
      </c>
      <c r="R397" s="52"/>
    </row>
    <row r="398" spans="1:18" ht="33.75">
      <c r="A398" s="57" t="s">
        <v>168</v>
      </c>
      <c r="B398" s="65">
        <f t="shared" si="116"/>
        <v>0</v>
      </c>
      <c r="C398" s="65"/>
      <c r="D398" s="50">
        <f t="shared" si="125"/>
        <v>0</v>
      </c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2">
        <f t="shared" si="122"/>
        <v>0</v>
      </c>
      <c r="R398" s="52"/>
    </row>
    <row r="399" spans="1:18" ht="12.75">
      <c r="A399" s="53" t="s">
        <v>169</v>
      </c>
      <c r="B399" s="65">
        <f t="shared" si="116"/>
        <v>0</v>
      </c>
      <c r="C399" s="65"/>
      <c r="D399" s="50">
        <f t="shared" si="125"/>
        <v>0</v>
      </c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2">
        <f t="shared" si="122"/>
        <v>0</v>
      </c>
      <c r="R399" s="52"/>
    </row>
    <row r="400" spans="1:18" ht="12.75">
      <c r="A400" s="53" t="s">
        <v>170</v>
      </c>
      <c r="B400" s="65">
        <f t="shared" si="116"/>
        <v>390</v>
      </c>
      <c r="C400" s="65">
        <v>390</v>
      </c>
      <c r="D400" s="50">
        <f t="shared" si="125"/>
        <v>0</v>
      </c>
      <c r="E400" s="55">
        <f aca="true" t="shared" si="127" ref="E400:P400">E401+E404</f>
        <v>100</v>
      </c>
      <c r="F400" s="55">
        <f t="shared" si="127"/>
        <v>100</v>
      </c>
      <c r="G400" s="55">
        <f t="shared" si="127"/>
        <v>0</v>
      </c>
      <c r="H400" s="55">
        <f t="shared" si="127"/>
        <v>0</v>
      </c>
      <c r="I400" s="55">
        <f t="shared" si="127"/>
        <v>0</v>
      </c>
      <c r="J400" s="55">
        <f t="shared" si="127"/>
        <v>0</v>
      </c>
      <c r="K400" s="55">
        <f t="shared" si="127"/>
        <v>0</v>
      </c>
      <c r="L400" s="55">
        <f t="shared" si="127"/>
        <v>0</v>
      </c>
      <c r="M400" s="55">
        <f t="shared" si="127"/>
        <v>0</v>
      </c>
      <c r="N400" s="55">
        <f t="shared" si="127"/>
        <v>0</v>
      </c>
      <c r="O400" s="55">
        <f t="shared" si="127"/>
        <v>100</v>
      </c>
      <c r="P400" s="55">
        <f t="shared" si="127"/>
        <v>90</v>
      </c>
      <c r="Q400" s="52">
        <f t="shared" si="122"/>
        <v>390</v>
      </c>
      <c r="R400" s="52"/>
    </row>
    <row r="401" spans="1:18" ht="12.75">
      <c r="A401" s="53" t="s">
        <v>171</v>
      </c>
      <c r="B401" s="65">
        <f t="shared" si="116"/>
        <v>390</v>
      </c>
      <c r="C401" s="65">
        <v>390</v>
      </c>
      <c r="D401" s="50">
        <f t="shared" si="125"/>
        <v>0</v>
      </c>
      <c r="E401" s="55">
        <f aca="true" t="shared" si="128" ref="E401:P402">E402</f>
        <v>100</v>
      </c>
      <c r="F401" s="55">
        <f t="shared" si="128"/>
        <v>100</v>
      </c>
      <c r="G401" s="55">
        <f t="shared" si="128"/>
        <v>0</v>
      </c>
      <c r="H401" s="55">
        <f t="shared" si="128"/>
        <v>0</v>
      </c>
      <c r="I401" s="55">
        <f t="shared" si="128"/>
        <v>0</v>
      </c>
      <c r="J401" s="55">
        <f t="shared" si="128"/>
        <v>0</v>
      </c>
      <c r="K401" s="55">
        <f t="shared" si="128"/>
        <v>0</v>
      </c>
      <c r="L401" s="55">
        <f t="shared" si="128"/>
        <v>0</v>
      </c>
      <c r="M401" s="55">
        <f t="shared" si="128"/>
        <v>0</v>
      </c>
      <c r="N401" s="55">
        <f t="shared" si="128"/>
        <v>0</v>
      </c>
      <c r="O401" s="55">
        <f t="shared" si="128"/>
        <v>100</v>
      </c>
      <c r="P401" s="55">
        <f t="shared" si="128"/>
        <v>90</v>
      </c>
      <c r="Q401" s="52">
        <f t="shared" si="122"/>
        <v>390</v>
      </c>
      <c r="R401" s="52"/>
    </row>
    <row r="402" spans="1:18" ht="22.5">
      <c r="A402" s="57" t="s">
        <v>172</v>
      </c>
      <c r="B402" s="65">
        <f t="shared" si="116"/>
        <v>390</v>
      </c>
      <c r="C402" s="65">
        <v>390</v>
      </c>
      <c r="D402" s="50">
        <f t="shared" si="125"/>
        <v>0</v>
      </c>
      <c r="E402" s="55">
        <f t="shared" si="128"/>
        <v>100</v>
      </c>
      <c r="F402" s="55">
        <f t="shared" si="128"/>
        <v>100</v>
      </c>
      <c r="G402" s="55">
        <f t="shared" si="128"/>
        <v>0</v>
      </c>
      <c r="H402" s="55">
        <f t="shared" si="128"/>
        <v>0</v>
      </c>
      <c r="I402" s="55">
        <f t="shared" si="128"/>
        <v>0</v>
      </c>
      <c r="J402" s="55">
        <f t="shared" si="128"/>
        <v>0</v>
      </c>
      <c r="K402" s="55">
        <f t="shared" si="128"/>
        <v>0</v>
      </c>
      <c r="L402" s="55">
        <f t="shared" si="128"/>
        <v>0</v>
      </c>
      <c r="M402" s="55">
        <f t="shared" si="128"/>
        <v>0</v>
      </c>
      <c r="N402" s="55">
        <f t="shared" si="128"/>
        <v>0</v>
      </c>
      <c r="O402" s="55">
        <f t="shared" si="128"/>
        <v>100</v>
      </c>
      <c r="P402" s="55">
        <f t="shared" si="128"/>
        <v>90</v>
      </c>
      <c r="Q402" s="52">
        <f t="shared" si="122"/>
        <v>390</v>
      </c>
      <c r="R402" s="52"/>
    </row>
    <row r="403" spans="1:18" ht="12.75">
      <c r="A403" s="53" t="s">
        <v>173</v>
      </c>
      <c r="B403" s="65">
        <f t="shared" si="116"/>
        <v>390</v>
      </c>
      <c r="C403" s="65">
        <v>390</v>
      </c>
      <c r="D403" s="50">
        <f t="shared" si="125"/>
        <v>0</v>
      </c>
      <c r="E403" s="55">
        <v>100</v>
      </c>
      <c r="F403" s="55">
        <v>100</v>
      </c>
      <c r="G403" s="55"/>
      <c r="H403" s="55"/>
      <c r="I403" s="55"/>
      <c r="J403" s="55"/>
      <c r="K403" s="55"/>
      <c r="L403" s="55"/>
      <c r="M403" s="55"/>
      <c r="N403" s="55"/>
      <c r="O403" s="55">
        <v>100</v>
      </c>
      <c r="P403" s="55">
        <v>90</v>
      </c>
      <c r="Q403" s="52">
        <f t="shared" si="122"/>
        <v>390</v>
      </c>
      <c r="R403" s="52"/>
    </row>
    <row r="404" spans="1:18" ht="12.75">
      <c r="A404" s="53" t="s">
        <v>174</v>
      </c>
      <c r="B404" s="65">
        <f t="shared" si="116"/>
        <v>0</v>
      </c>
      <c r="C404" s="65">
        <v>0</v>
      </c>
      <c r="D404" s="50">
        <f t="shared" si="125"/>
        <v>0</v>
      </c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2">
        <f t="shared" si="122"/>
        <v>0</v>
      </c>
      <c r="R404" s="52"/>
    </row>
    <row r="405" spans="1:18" ht="12.75">
      <c r="A405" s="53" t="s">
        <v>175</v>
      </c>
      <c r="B405" s="65">
        <f t="shared" si="116"/>
        <v>0</v>
      </c>
      <c r="C405" s="65"/>
      <c r="D405" s="50">
        <f t="shared" si="125"/>
        <v>0</v>
      </c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2">
        <f t="shared" si="122"/>
        <v>0</v>
      </c>
      <c r="R405" s="52"/>
    </row>
    <row r="406" spans="1:18" ht="12.75">
      <c r="A406" s="53" t="s">
        <v>176</v>
      </c>
      <c r="B406" s="65">
        <f t="shared" si="116"/>
        <v>0</v>
      </c>
      <c r="C406" s="65"/>
      <c r="D406" s="50">
        <f t="shared" si="125"/>
        <v>0</v>
      </c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2">
        <f t="shared" si="122"/>
        <v>0</v>
      </c>
      <c r="R406" s="52"/>
    </row>
    <row r="407" spans="1:18" ht="12.75">
      <c r="A407" s="53" t="s">
        <v>177</v>
      </c>
      <c r="B407" s="65">
        <f t="shared" si="116"/>
        <v>132756.5</v>
      </c>
      <c r="C407" s="65">
        <v>132756.5</v>
      </c>
      <c r="D407" s="50">
        <f t="shared" si="125"/>
        <v>0</v>
      </c>
      <c r="E407" s="55">
        <f aca="true" t="shared" si="129" ref="E407:P407">E369</f>
        <v>10520.1</v>
      </c>
      <c r="F407" s="55">
        <f t="shared" si="129"/>
        <v>10550.1</v>
      </c>
      <c r="G407" s="55">
        <f t="shared" si="129"/>
        <v>11976.2</v>
      </c>
      <c r="H407" s="55">
        <f t="shared" si="129"/>
        <v>13776.2</v>
      </c>
      <c r="I407" s="55">
        <f t="shared" si="129"/>
        <v>11491.2</v>
      </c>
      <c r="J407" s="55">
        <f t="shared" si="129"/>
        <v>11486.099999999999</v>
      </c>
      <c r="K407" s="55">
        <f t="shared" si="129"/>
        <v>10086.1</v>
      </c>
      <c r="L407" s="55">
        <f t="shared" si="129"/>
        <v>10086.1</v>
      </c>
      <c r="M407" s="55">
        <f t="shared" si="129"/>
        <v>11485.3</v>
      </c>
      <c r="N407" s="55">
        <f t="shared" si="129"/>
        <v>13775.4</v>
      </c>
      <c r="O407" s="55">
        <f t="shared" si="129"/>
        <v>12324.4</v>
      </c>
      <c r="P407" s="55">
        <f t="shared" si="129"/>
        <v>5199.3</v>
      </c>
      <c r="Q407" s="52">
        <f t="shared" si="122"/>
        <v>132756.5</v>
      </c>
      <c r="R407" s="52"/>
    </row>
    <row r="408" spans="1:18" ht="22.5">
      <c r="A408" s="57" t="s">
        <v>178</v>
      </c>
      <c r="B408" s="65">
        <f t="shared" si="116"/>
        <v>2000</v>
      </c>
      <c r="C408" s="65">
        <v>2000</v>
      </c>
      <c r="D408" s="50">
        <f t="shared" si="125"/>
        <v>0</v>
      </c>
      <c r="E408" s="55"/>
      <c r="F408" s="55"/>
      <c r="G408" s="55">
        <v>250</v>
      </c>
      <c r="H408" s="55">
        <v>250</v>
      </c>
      <c r="I408" s="55"/>
      <c r="J408" s="55">
        <v>250</v>
      </c>
      <c r="K408" s="55">
        <v>250</v>
      </c>
      <c r="L408" s="55">
        <v>250</v>
      </c>
      <c r="M408" s="55"/>
      <c r="N408" s="55">
        <v>250</v>
      </c>
      <c r="O408" s="55">
        <v>250</v>
      </c>
      <c r="P408" s="55">
        <v>250</v>
      </c>
      <c r="Q408" s="52">
        <f t="shared" si="122"/>
        <v>2000</v>
      </c>
      <c r="R408" s="52"/>
    </row>
    <row r="409" spans="1:18" ht="22.5">
      <c r="A409" s="57" t="s">
        <v>179</v>
      </c>
      <c r="B409" s="65">
        <f t="shared" si="116"/>
        <v>130756.5</v>
      </c>
      <c r="C409" s="65">
        <v>130756.5</v>
      </c>
      <c r="D409" s="50">
        <f t="shared" si="125"/>
        <v>0</v>
      </c>
      <c r="E409" s="55">
        <f>E407-E408</f>
        <v>10520.1</v>
      </c>
      <c r="F409" s="55">
        <f aca="true" t="shared" si="130" ref="F409:P409">F407-F408</f>
        <v>10550.1</v>
      </c>
      <c r="G409" s="55">
        <f t="shared" si="130"/>
        <v>11726.2</v>
      </c>
      <c r="H409" s="55">
        <f t="shared" si="130"/>
        <v>13526.2</v>
      </c>
      <c r="I409" s="55">
        <f t="shared" si="130"/>
        <v>11491.2</v>
      </c>
      <c r="J409" s="55">
        <f t="shared" si="130"/>
        <v>11236.099999999999</v>
      </c>
      <c r="K409" s="55">
        <f t="shared" si="130"/>
        <v>9836.1</v>
      </c>
      <c r="L409" s="55">
        <f t="shared" si="130"/>
        <v>9836.1</v>
      </c>
      <c r="M409" s="55">
        <f t="shared" si="130"/>
        <v>11485.3</v>
      </c>
      <c r="N409" s="55">
        <f t="shared" si="130"/>
        <v>13525.4</v>
      </c>
      <c r="O409" s="55">
        <f t="shared" si="130"/>
        <v>12074.4</v>
      </c>
      <c r="P409" s="55">
        <f t="shared" si="130"/>
        <v>4949.3</v>
      </c>
      <c r="Q409" s="52">
        <f t="shared" si="122"/>
        <v>130756.5</v>
      </c>
      <c r="R409" s="52"/>
    </row>
    <row r="410" spans="1:18" ht="12.75">
      <c r="A410" s="53" t="s">
        <v>180</v>
      </c>
      <c r="B410" s="65"/>
      <c r="C410" s="65"/>
      <c r="D410" s="50">
        <f t="shared" si="125"/>
        <v>0</v>
      </c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2">
        <f t="shared" si="122"/>
        <v>0</v>
      </c>
      <c r="R410" s="52"/>
    </row>
    <row r="411" spans="1:18" ht="12.75">
      <c r="A411" s="53" t="s">
        <v>181</v>
      </c>
      <c r="B411" s="65"/>
      <c r="C411" s="65"/>
      <c r="D411" s="50">
        <f t="shared" si="125"/>
        <v>0</v>
      </c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2">
        <f t="shared" si="122"/>
        <v>0</v>
      </c>
      <c r="R411" s="52"/>
    </row>
    <row r="412" spans="1:18" ht="12.75">
      <c r="A412" s="53" t="s">
        <v>182</v>
      </c>
      <c r="B412" s="65"/>
      <c r="C412" s="65"/>
      <c r="D412" s="50">
        <f t="shared" si="125"/>
        <v>0</v>
      </c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2">
        <f t="shared" si="122"/>
        <v>0</v>
      </c>
      <c r="R412" s="52"/>
    </row>
    <row r="413" spans="1:18" ht="12.75">
      <c r="A413" s="53" t="s">
        <v>183</v>
      </c>
      <c r="B413" s="65"/>
      <c r="C413" s="65"/>
      <c r="D413" s="50">
        <f t="shared" si="125"/>
        <v>0</v>
      </c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2">
        <f t="shared" si="122"/>
        <v>0</v>
      </c>
      <c r="R413" s="52"/>
    </row>
    <row r="414" spans="1:18" ht="12.75">
      <c r="A414" s="53" t="s">
        <v>184</v>
      </c>
      <c r="B414" s="65"/>
      <c r="C414" s="65"/>
      <c r="D414" s="50">
        <f t="shared" si="125"/>
        <v>0</v>
      </c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2">
        <f t="shared" si="122"/>
        <v>0</v>
      </c>
      <c r="R414" s="52"/>
    </row>
    <row r="415" spans="1:18" ht="12.75">
      <c r="A415" s="53" t="s">
        <v>185</v>
      </c>
      <c r="B415" s="65"/>
      <c r="C415" s="65"/>
      <c r="D415" s="50">
        <f t="shared" si="125"/>
        <v>0</v>
      </c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2">
        <f t="shared" si="122"/>
        <v>0</v>
      </c>
      <c r="R415" s="52"/>
    </row>
    <row r="416" spans="1:18" ht="12.75">
      <c r="A416" s="53" t="s">
        <v>185</v>
      </c>
      <c r="B416" s="65"/>
      <c r="C416" s="65"/>
      <c r="D416" s="50">
        <f t="shared" si="125"/>
        <v>0</v>
      </c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2">
        <f t="shared" si="122"/>
        <v>0</v>
      </c>
      <c r="R416" s="52"/>
    </row>
    <row r="417" spans="1:18" ht="12.75">
      <c r="A417" s="61" t="s">
        <v>193</v>
      </c>
      <c r="B417" s="62"/>
      <c r="C417" s="62"/>
      <c r="D417" s="50">
        <f t="shared" si="125"/>
        <v>0</v>
      </c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52">
        <f t="shared" si="122"/>
        <v>0</v>
      </c>
      <c r="R417" s="52"/>
    </row>
    <row r="418" spans="1:18" ht="33.75">
      <c r="A418" s="48" t="s">
        <v>137</v>
      </c>
      <c r="B418" s="64">
        <f>B419</f>
        <v>197925</v>
      </c>
      <c r="C418" s="64">
        <v>197925</v>
      </c>
      <c r="D418" s="50">
        <f t="shared" si="125"/>
        <v>0</v>
      </c>
      <c r="E418" s="55">
        <v>1</v>
      </c>
      <c r="F418" s="55">
        <v>2</v>
      </c>
      <c r="G418" s="55">
        <v>3</v>
      </c>
      <c r="H418" s="55">
        <v>4</v>
      </c>
      <c r="I418" s="55">
        <v>5</v>
      </c>
      <c r="J418" s="55">
        <v>6</v>
      </c>
      <c r="K418" s="55">
        <v>7</v>
      </c>
      <c r="L418" s="55">
        <v>8</v>
      </c>
      <c r="M418" s="55">
        <v>9</v>
      </c>
      <c r="N418" s="55">
        <v>10</v>
      </c>
      <c r="O418" s="55">
        <v>11</v>
      </c>
      <c r="P418" s="55">
        <v>12</v>
      </c>
      <c r="Q418" s="52">
        <f t="shared" si="122"/>
        <v>78</v>
      </c>
      <c r="R418" s="52"/>
    </row>
    <row r="419" spans="1:18" ht="12.75">
      <c r="A419" s="53" t="s">
        <v>138</v>
      </c>
      <c r="B419" s="65">
        <f>SUM(E419:P419)</f>
        <v>197925</v>
      </c>
      <c r="C419" s="65">
        <v>197925</v>
      </c>
      <c r="D419" s="50">
        <f t="shared" si="125"/>
        <v>0</v>
      </c>
      <c r="E419" s="55">
        <f aca="true" t="shared" si="131" ref="E419:P419">E420</f>
        <v>16146</v>
      </c>
      <c r="F419" s="55">
        <f t="shared" si="131"/>
        <v>16146</v>
      </c>
      <c r="G419" s="55">
        <f t="shared" si="131"/>
        <v>16423.5</v>
      </c>
      <c r="H419" s="55">
        <f t="shared" si="131"/>
        <v>17303.5</v>
      </c>
      <c r="I419" s="55">
        <f t="shared" si="131"/>
        <v>14146.5</v>
      </c>
      <c r="J419" s="55">
        <f t="shared" si="131"/>
        <v>12162.5</v>
      </c>
      <c r="K419" s="55">
        <f t="shared" si="131"/>
        <v>14862.5</v>
      </c>
      <c r="L419" s="55">
        <f t="shared" si="131"/>
        <v>14902.5</v>
      </c>
      <c r="M419" s="55">
        <f t="shared" si="131"/>
        <v>14252.5</v>
      </c>
      <c r="N419" s="55">
        <f t="shared" si="131"/>
        <v>17408.5</v>
      </c>
      <c r="O419" s="55">
        <f t="shared" si="131"/>
        <v>17318.5</v>
      </c>
      <c r="P419" s="55">
        <f t="shared" si="131"/>
        <v>26852.5</v>
      </c>
      <c r="Q419" s="52">
        <f t="shared" si="122"/>
        <v>197925</v>
      </c>
      <c r="R419" s="52"/>
    </row>
    <row r="420" spans="1:18" ht="12.75">
      <c r="A420" s="53" t="s">
        <v>139</v>
      </c>
      <c r="B420" s="65">
        <f aca="true" t="shared" si="132" ref="B420:B460">SUM(E420:P420)</f>
        <v>197925</v>
      </c>
      <c r="C420" s="65">
        <v>197925</v>
      </c>
      <c r="D420" s="50">
        <f t="shared" si="125"/>
        <v>0</v>
      </c>
      <c r="E420" s="55">
        <f aca="true" t="shared" si="133" ref="E420:P420">E421+E451</f>
        <v>16146</v>
      </c>
      <c r="F420" s="55">
        <f t="shared" si="133"/>
        <v>16146</v>
      </c>
      <c r="G420" s="55">
        <f t="shared" si="133"/>
        <v>16423.5</v>
      </c>
      <c r="H420" s="55">
        <f t="shared" si="133"/>
        <v>17303.5</v>
      </c>
      <c r="I420" s="55">
        <f t="shared" si="133"/>
        <v>14146.5</v>
      </c>
      <c r="J420" s="55">
        <f t="shared" si="133"/>
        <v>12162.5</v>
      </c>
      <c r="K420" s="55">
        <f t="shared" si="133"/>
        <v>14862.5</v>
      </c>
      <c r="L420" s="55">
        <f t="shared" si="133"/>
        <v>14902.5</v>
      </c>
      <c r="M420" s="55">
        <f t="shared" si="133"/>
        <v>14252.5</v>
      </c>
      <c r="N420" s="55">
        <f t="shared" si="133"/>
        <v>17408.5</v>
      </c>
      <c r="O420" s="55">
        <f t="shared" si="133"/>
        <v>17318.5</v>
      </c>
      <c r="P420" s="55">
        <f t="shared" si="133"/>
        <v>26852.5</v>
      </c>
      <c r="Q420" s="52">
        <f t="shared" si="122"/>
        <v>197925</v>
      </c>
      <c r="R420" s="52"/>
    </row>
    <row r="421" spans="1:18" ht="12.75">
      <c r="A421" s="53" t="s">
        <v>140</v>
      </c>
      <c r="B421" s="65">
        <f t="shared" si="132"/>
        <v>197535</v>
      </c>
      <c r="C421" s="65">
        <v>197535</v>
      </c>
      <c r="D421" s="50">
        <f t="shared" si="125"/>
        <v>0</v>
      </c>
      <c r="E421" s="55">
        <f aca="true" t="shared" si="134" ref="E421:P421">E422+E424+E431</f>
        <v>16096</v>
      </c>
      <c r="F421" s="55">
        <f t="shared" si="134"/>
        <v>16096</v>
      </c>
      <c r="G421" s="55">
        <f t="shared" si="134"/>
        <v>16373.5</v>
      </c>
      <c r="H421" s="55">
        <f t="shared" si="134"/>
        <v>17303.5</v>
      </c>
      <c r="I421" s="55">
        <f t="shared" si="134"/>
        <v>14146.5</v>
      </c>
      <c r="J421" s="55">
        <f t="shared" si="134"/>
        <v>12162.5</v>
      </c>
      <c r="K421" s="55">
        <f t="shared" si="134"/>
        <v>14862.5</v>
      </c>
      <c r="L421" s="55">
        <f t="shared" si="134"/>
        <v>14862.5</v>
      </c>
      <c r="M421" s="55">
        <f t="shared" si="134"/>
        <v>14202.5</v>
      </c>
      <c r="N421" s="55">
        <f t="shared" si="134"/>
        <v>17358.5</v>
      </c>
      <c r="O421" s="55">
        <f t="shared" si="134"/>
        <v>17268.5</v>
      </c>
      <c r="P421" s="55">
        <f t="shared" si="134"/>
        <v>26802.5</v>
      </c>
      <c r="Q421" s="52">
        <f t="shared" si="122"/>
        <v>197535</v>
      </c>
      <c r="R421" s="52"/>
    </row>
    <row r="422" spans="1:18" ht="12.75">
      <c r="A422" s="53" t="s">
        <v>141</v>
      </c>
      <c r="B422" s="65">
        <f t="shared" si="132"/>
        <v>110250</v>
      </c>
      <c r="C422" s="65">
        <v>110250</v>
      </c>
      <c r="D422" s="50">
        <f t="shared" si="125"/>
        <v>0</v>
      </c>
      <c r="E422" s="55">
        <f aca="true" t="shared" si="135" ref="E422:P422">E423</f>
        <v>8000</v>
      </c>
      <c r="F422" s="55">
        <f t="shared" si="135"/>
        <v>8000</v>
      </c>
      <c r="G422" s="55">
        <f t="shared" si="135"/>
        <v>8250</v>
      </c>
      <c r="H422" s="55">
        <f t="shared" si="135"/>
        <v>8250</v>
      </c>
      <c r="I422" s="55">
        <f t="shared" si="135"/>
        <v>8250</v>
      </c>
      <c r="J422" s="55">
        <f t="shared" si="135"/>
        <v>8250</v>
      </c>
      <c r="K422" s="55">
        <f t="shared" si="135"/>
        <v>10750</v>
      </c>
      <c r="L422" s="55">
        <f t="shared" si="135"/>
        <v>10750</v>
      </c>
      <c r="M422" s="55">
        <f t="shared" si="135"/>
        <v>8250</v>
      </c>
      <c r="N422" s="55">
        <f t="shared" si="135"/>
        <v>8250</v>
      </c>
      <c r="O422" s="55">
        <f t="shared" si="135"/>
        <v>7250</v>
      </c>
      <c r="P422" s="55">
        <f t="shared" si="135"/>
        <v>16000</v>
      </c>
      <c r="Q422" s="52">
        <f t="shared" si="122"/>
        <v>110250</v>
      </c>
      <c r="R422" s="52"/>
    </row>
    <row r="423" spans="1:18" ht="12.75">
      <c r="A423" s="53" t="s">
        <v>142</v>
      </c>
      <c r="B423" s="65">
        <f t="shared" si="132"/>
        <v>110250</v>
      </c>
      <c r="C423" s="65">
        <v>110250</v>
      </c>
      <c r="D423" s="50">
        <f t="shared" si="125"/>
        <v>0</v>
      </c>
      <c r="E423" s="55">
        <v>8000</v>
      </c>
      <c r="F423" s="55">
        <v>8000</v>
      </c>
      <c r="G423" s="55">
        <v>8250</v>
      </c>
      <c r="H423" s="55">
        <v>8250</v>
      </c>
      <c r="I423" s="55">
        <v>8250</v>
      </c>
      <c r="J423" s="55">
        <v>8250</v>
      </c>
      <c r="K423" s="55">
        <v>10750</v>
      </c>
      <c r="L423" s="55">
        <v>10750</v>
      </c>
      <c r="M423" s="55">
        <v>8250</v>
      </c>
      <c r="N423" s="55">
        <v>8250</v>
      </c>
      <c r="O423" s="55">
        <v>7250</v>
      </c>
      <c r="P423" s="55">
        <v>16000</v>
      </c>
      <c r="Q423" s="52">
        <f t="shared" si="122"/>
        <v>110250</v>
      </c>
      <c r="R423" s="52"/>
    </row>
    <row r="424" spans="1:18" ht="22.5">
      <c r="A424" s="57" t="s">
        <v>143</v>
      </c>
      <c r="B424" s="65">
        <f t="shared" si="132"/>
        <v>12126</v>
      </c>
      <c r="C424" s="65">
        <v>12126</v>
      </c>
      <c r="D424" s="50">
        <f t="shared" si="125"/>
        <v>0</v>
      </c>
      <c r="E424" s="55">
        <f aca="true" t="shared" si="136" ref="E424:P424">E425+E430</f>
        <v>891</v>
      </c>
      <c r="F424" s="55">
        <f t="shared" si="136"/>
        <v>891</v>
      </c>
      <c r="G424" s="55">
        <f t="shared" si="136"/>
        <v>918.5</v>
      </c>
      <c r="H424" s="55">
        <f t="shared" si="136"/>
        <v>918.5</v>
      </c>
      <c r="I424" s="55">
        <f t="shared" si="136"/>
        <v>917.5</v>
      </c>
      <c r="J424" s="55">
        <f t="shared" si="136"/>
        <v>917.5</v>
      </c>
      <c r="K424" s="55">
        <f t="shared" si="136"/>
        <v>1167.5</v>
      </c>
      <c r="L424" s="55">
        <f t="shared" si="136"/>
        <v>1167.5</v>
      </c>
      <c r="M424" s="55">
        <f t="shared" si="136"/>
        <v>917.5</v>
      </c>
      <c r="N424" s="55">
        <f t="shared" si="136"/>
        <v>923.5</v>
      </c>
      <c r="O424" s="55">
        <f t="shared" si="136"/>
        <v>823.5</v>
      </c>
      <c r="P424" s="55">
        <f t="shared" si="136"/>
        <v>1672.5</v>
      </c>
      <c r="Q424" s="52">
        <f t="shared" si="122"/>
        <v>12126</v>
      </c>
      <c r="R424" s="52"/>
    </row>
    <row r="425" spans="1:18" ht="12.75">
      <c r="A425" s="53" t="s">
        <v>144</v>
      </c>
      <c r="B425" s="65">
        <f t="shared" si="132"/>
        <v>9922</v>
      </c>
      <c r="C425" s="65">
        <v>9922</v>
      </c>
      <c r="D425" s="50">
        <f t="shared" si="125"/>
        <v>0</v>
      </c>
      <c r="E425" s="55">
        <f aca="true" t="shared" si="137" ref="E425:P425">E426+E427+E428+E429</f>
        <v>731</v>
      </c>
      <c r="F425" s="55">
        <f t="shared" si="137"/>
        <v>731</v>
      </c>
      <c r="G425" s="55">
        <f t="shared" si="137"/>
        <v>758.5</v>
      </c>
      <c r="H425" s="55">
        <f t="shared" si="137"/>
        <v>758.5</v>
      </c>
      <c r="I425" s="55">
        <f t="shared" si="137"/>
        <v>757.5</v>
      </c>
      <c r="J425" s="55">
        <f t="shared" si="137"/>
        <v>757.5</v>
      </c>
      <c r="K425" s="55">
        <f t="shared" si="137"/>
        <v>957.5</v>
      </c>
      <c r="L425" s="55">
        <f t="shared" si="137"/>
        <v>957.5</v>
      </c>
      <c r="M425" s="55">
        <f t="shared" si="137"/>
        <v>757.5</v>
      </c>
      <c r="N425" s="55">
        <f t="shared" si="137"/>
        <v>763.5</v>
      </c>
      <c r="O425" s="55">
        <f t="shared" si="137"/>
        <v>683.5</v>
      </c>
      <c r="P425" s="55">
        <f t="shared" si="137"/>
        <v>1308.5</v>
      </c>
      <c r="Q425" s="52">
        <f t="shared" si="122"/>
        <v>9922</v>
      </c>
      <c r="R425" s="52"/>
    </row>
    <row r="426" spans="1:18" ht="12.75">
      <c r="A426" s="53" t="s">
        <v>145</v>
      </c>
      <c r="B426" s="65">
        <f t="shared" si="132"/>
        <v>7718</v>
      </c>
      <c r="C426" s="65">
        <v>7718</v>
      </c>
      <c r="D426" s="50">
        <f t="shared" si="125"/>
        <v>0</v>
      </c>
      <c r="E426" s="55">
        <f>E422*0.07</f>
        <v>560</v>
      </c>
      <c r="F426" s="55">
        <f>F422*0.07</f>
        <v>560</v>
      </c>
      <c r="G426" s="55">
        <f>560+27.5</f>
        <v>587.5</v>
      </c>
      <c r="H426" s="55">
        <f>560+27.5</f>
        <v>587.5</v>
      </c>
      <c r="I426" s="55">
        <f>560+27.5</f>
        <v>587.5</v>
      </c>
      <c r="J426" s="55">
        <f>560+27.5</f>
        <v>587.5</v>
      </c>
      <c r="K426" s="55">
        <f>735+27.5</f>
        <v>762.5</v>
      </c>
      <c r="L426" s="55">
        <f>735+27.5</f>
        <v>762.5</v>
      </c>
      <c r="M426" s="55">
        <f>560+27.5</f>
        <v>587.5</v>
      </c>
      <c r="N426" s="55">
        <f>560+27.5</f>
        <v>587.5</v>
      </c>
      <c r="O426" s="55">
        <f>490+27.5</f>
        <v>517.5</v>
      </c>
      <c r="P426" s="55">
        <f>1278-247.5</f>
        <v>1030.5</v>
      </c>
      <c r="Q426" s="52">
        <f t="shared" si="122"/>
        <v>7718</v>
      </c>
      <c r="R426" s="52"/>
    </row>
    <row r="427" spans="1:18" ht="12.75">
      <c r="A427" s="53" t="s">
        <v>146</v>
      </c>
      <c r="B427" s="65">
        <f t="shared" si="132"/>
        <v>850.9999999999999</v>
      </c>
      <c r="C427" s="65">
        <v>851</v>
      </c>
      <c r="D427" s="50">
        <f t="shared" si="125"/>
        <v>0</v>
      </c>
      <c r="E427" s="55">
        <v>70.1</v>
      </c>
      <c r="F427" s="55">
        <v>70.1</v>
      </c>
      <c r="G427" s="55">
        <v>70.1</v>
      </c>
      <c r="H427" s="55">
        <v>70.1</v>
      </c>
      <c r="I427" s="55">
        <v>69.3</v>
      </c>
      <c r="J427" s="55">
        <v>69.3</v>
      </c>
      <c r="K427" s="55">
        <v>69.3</v>
      </c>
      <c r="L427" s="55">
        <v>69.3</v>
      </c>
      <c r="M427" s="55">
        <v>69.3</v>
      </c>
      <c r="N427" s="55">
        <v>73.9</v>
      </c>
      <c r="O427" s="55">
        <v>73.9</v>
      </c>
      <c r="P427" s="55">
        <v>76.3</v>
      </c>
      <c r="Q427" s="52">
        <f t="shared" si="122"/>
        <v>850.9999999999999</v>
      </c>
      <c r="R427" s="52"/>
    </row>
    <row r="428" spans="1:18" ht="12.75">
      <c r="A428" s="53" t="s">
        <v>147</v>
      </c>
      <c r="B428" s="65">
        <f t="shared" si="132"/>
        <v>1102</v>
      </c>
      <c r="C428" s="65">
        <v>1102</v>
      </c>
      <c r="D428" s="50">
        <f t="shared" si="125"/>
        <v>0</v>
      </c>
      <c r="E428" s="55">
        <f>E422*0.01</f>
        <v>80</v>
      </c>
      <c r="F428" s="55">
        <f>F422*0.01</f>
        <v>80</v>
      </c>
      <c r="G428" s="55">
        <v>80</v>
      </c>
      <c r="H428" s="55">
        <v>80</v>
      </c>
      <c r="I428" s="55">
        <v>80</v>
      </c>
      <c r="J428" s="55">
        <v>80</v>
      </c>
      <c r="K428" s="55">
        <v>105</v>
      </c>
      <c r="L428" s="55">
        <v>105</v>
      </c>
      <c r="M428" s="55">
        <v>80</v>
      </c>
      <c r="N428" s="55">
        <v>80</v>
      </c>
      <c r="O428" s="55">
        <v>70</v>
      </c>
      <c r="P428" s="55">
        <v>182</v>
      </c>
      <c r="Q428" s="52">
        <f t="shared" si="122"/>
        <v>1102</v>
      </c>
      <c r="R428" s="52"/>
    </row>
    <row r="429" spans="1:18" ht="12.75">
      <c r="A429" s="53" t="s">
        <v>148</v>
      </c>
      <c r="B429" s="65">
        <f t="shared" si="132"/>
        <v>250.99999999999994</v>
      </c>
      <c r="C429" s="65">
        <v>251</v>
      </c>
      <c r="D429" s="50">
        <f t="shared" si="125"/>
        <v>0</v>
      </c>
      <c r="E429" s="55">
        <v>20.9</v>
      </c>
      <c r="F429" s="55">
        <v>20.9</v>
      </c>
      <c r="G429" s="55">
        <v>20.9</v>
      </c>
      <c r="H429" s="55">
        <v>20.9</v>
      </c>
      <c r="I429" s="55">
        <v>20.7</v>
      </c>
      <c r="J429" s="55">
        <v>20.7</v>
      </c>
      <c r="K429" s="55">
        <v>20.7</v>
      </c>
      <c r="L429" s="55">
        <v>20.7</v>
      </c>
      <c r="M429" s="55">
        <v>20.7</v>
      </c>
      <c r="N429" s="55">
        <v>22.1</v>
      </c>
      <c r="O429" s="55">
        <v>22.1</v>
      </c>
      <c r="P429" s="55">
        <v>19.7</v>
      </c>
      <c r="Q429" s="52">
        <f t="shared" si="122"/>
        <v>250.99999999999994</v>
      </c>
      <c r="R429" s="52"/>
    </row>
    <row r="430" spans="1:18" ht="12.75">
      <c r="A430" s="53" t="s">
        <v>149</v>
      </c>
      <c r="B430" s="65">
        <f t="shared" si="132"/>
        <v>2204</v>
      </c>
      <c r="C430" s="65">
        <v>2204</v>
      </c>
      <c r="D430" s="50">
        <f t="shared" si="125"/>
        <v>0</v>
      </c>
      <c r="E430" s="55">
        <f>E422*0.02</f>
        <v>160</v>
      </c>
      <c r="F430" s="55">
        <f>F422*0.02</f>
        <v>160</v>
      </c>
      <c r="G430" s="55">
        <v>160</v>
      </c>
      <c r="H430" s="55">
        <v>160</v>
      </c>
      <c r="I430" s="55">
        <v>160</v>
      </c>
      <c r="J430" s="55">
        <v>160</v>
      </c>
      <c r="K430" s="55">
        <v>210</v>
      </c>
      <c r="L430" s="55">
        <v>210</v>
      </c>
      <c r="M430" s="55">
        <v>160</v>
      </c>
      <c r="N430" s="55">
        <v>160</v>
      </c>
      <c r="O430" s="55">
        <v>140</v>
      </c>
      <c r="P430" s="55">
        <v>364</v>
      </c>
      <c r="Q430" s="52">
        <f t="shared" si="122"/>
        <v>2204</v>
      </c>
      <c r="R430" s="52"/>
    </row>
    <row r="431" spans="1:18" ht="12.75">
      <c r="A431" s="53" t="s">
        <v>150</v>
      </c>
      <c r="B431" s="65">
        <f t="shared" si="132"/>
        <v>75159</v>
      </c>
      <c r="C431" s="65">
        <v>75159</v>
      </c>
      <c r="D431" s="50">
        <f t="shared" si="125"/>
        <v>0</v>
      </c>
      <c r="E431" s="55">
        <f>+E432+E433+E434+E435+E436+E437+E438+E439+E442+E444+E446</f>
        <v>7205</v>
      </c>
      <c r="F431" s="55">
        <f aca="true" t="shared" si="138" ref="F431:P431">+F432+F433+F434+F435+F436+F437+F438+F439+F442+F444+F446</f>
        <v>7205</v>
      </c>
      <c r="G431" s="55">
        <f t="shared" si="138"/>
        <v>7205</v>
      </c>
      <c r="H431" s="55">
        <f t="shared" si="138"/>
        <v>8135</v>
      </c>
      <c r="I431" s="55">
        <f t="shared" si="138"/>
        <v>4979</v>
      </c>
      <c r="J431" s="55">
        <f t="shared" si="138"/>
        <v>2995</v>
      </c>
      <c r="K431" s="55">
        <f t="shared" si="138"/>
        <v>2945</v>
      </c>
      <c r="L431" s="55">
        <f t="shared" si="138"/>
        <v>2945</v>
      </c>
      <c r="M431" s="55">
        <f t="shared" si="138"/>
        <v>5035</v>
      </c>
      <c r="N431" s="55">
        <f t="shared" si="138"/>
        <v>8185</v>
      </c>
      <c r="O431" s="55">
        <f t="shared" si="138"/>
        <v>9195</v>
      </c>
      <c r="P431" s="55">
        <f t="shared" si="138"/>
        <v>9130</v>
      </c>
      <c r="Q431" s="52">
        <f t="shared" si="122"/>
        <v>75159</v>
      </c>
      <c r="R431" s="52"/>
    </row>
    <row r="432" spans="1:18" ht="12.75">
      <c r="A432" s="53" t="s">
        <v>151</v>
      </c>
      <c r="B432" s="65">
        <f t="shared" si="132"/>
        <v>464</v>
      </c>
      <c r="C432" s="65">
        <v>464</v>
      </c>
      <c r="D432" s="50">
        <f t="shared" si="125"/>
        <v>0</v>
      </c>
      <c r="E432" s="55">
        <v>40</v>
      </c>
      <c r="F432" s="55">
        <v>40</v>
      </c>
      <c r="G432" s="55">
        <v>40</v>
      </c>
      <c r="H432" s="55">
        <v>40</v>
      </c>
      <c r="I432" s="55">
        <v>24</v>
      </c>
      <c r="J432" s="55">
        <v>40</v>
      </c>
      <c r="K432" s="55">
        <v>40</v>
      </c>
      <c r="L432" s="55">
        <v>40</v>
      </c>
      <c r="M432" s="55">
        <v>40</v>
      </c>
      <c r="N432" s="55">
        <v>40</v>
      </c>
      <c r="O432" s="55">
        <v>40</v>
      </c>
      <c r="P432" s="55">
        <v>40</v>
      </c>
      <c r="Q432" s="52">
        <f t="shared" si="122"/>
        <v>464</v>
      </c>
      <c r="R432" s="52"/>
    </row>
    <row r="433" spans="1:18" ht="12.75">
      <c r="A433" s="53" t="s">
        <v>152</v>
      </c>
      <c r="B433" s="65">
        <f t="shared" si="132"/>
        <v>6500</v>
      </c>
      <c r="C433" s="65">
        <v>6500</v>
      </c>
      <c r="D433" s="50">
        <f t="shared" si="125"/>
        <v>0</v>
      </c>
      <c r="E433" s="55">
        <v>540</v>
      </c>
      <c r="F433" s="55">
        <v>540</v>
      </c>
      <c r="G433" s="55">
        <v>540</v>
      </c>
      <c r="H433" s="55">
        <v>540</v>
      </c>
      <c r="I433" s="55">
        <v>540</v>
      </c>
      <c r="J433" s="55">
        <v>540</v>
      </c>
      <c r="K433" s="55">
        <v>540</v>
      </c>
      <c r="L433" s="55">
        <v>540</v>
      </c>
      <c r="M433" s="55">
        <v>540</v>
      </c>
      <c r="N433" s="55">
        <v>540</v>
      </c>
      <c r="O433" s="55">
        <v>550</v>
      </c>
      <c r="P433" s="55">
        <v>550</v>
      </c>
      <c r="Q433" s="52">
        <f t="shared" si="122"/>
        <v>6500</v>
      </c>
      <c r="R433" s="52"/>
    </row>
    <row r="434" spans="1:18" ht="12.75">
      <c r="A434" s="53" t="s">
        <v>153</v>
      </c>
      <c r="B434" s="65">
        <f t="shared" si="132"/>
        <v>36000</v>
      </c>
      <c r="C434" s="65">
        <v>36000</v>
      </c>
      <c r="D434" s="50">
        <f t="shared" si="125"/>
        <v>0</v>
      </c>
      <c r="E434" s="55">
        <v>4100</v>
      </c>
      <c r="F434" s="55">
        <v>4100</v>
      </c>
      <c r="G434" s="55">
        <v>4100</v>
      </c>
      <c r="H434" s="55">
        <v>5100</v>
      </c>
      <c r="I434" s="55">
        <v>3000</v>
      </c>
      <c r="J434" s="55"/>
      <c r="K434" s="55"/>
      <c r="L434" s="55"/>
      <c r="M434" s="55"/>
      <c r="N434" s="55">
        <v>5100</v>
      </c>
      <c r="O434" s="55">
        <v>5100</v>
      </c>
      <c r="P434" s="55">
        <v>5400</v>
      </c>
      <c r="Q434" s="52">
        <f t="shared" si="122"/>
        <v>36000</v>
      </c>
      <c r="R434" s="52"/>
    </row>
    <row r="435" spans="1:18" ht="12.75">
      <c r="A435" s="53" t="s">
        <v>154</v>
      </c>
      <c r="B435" s="65">
        <f t="shared" si="132"/>
        <v>1600</v>
      </c>
      <c r="C435" s="65">
        <v>1600</v>
      </c>
      <c r="D435" s="50">
        <f t="shared" si="125"/>
        <v>0</v>
      </c>
      <c r="E435" s="55">
        <v>140</v>
      </c>
      <c r="F435" s="55">
        <v>140</v>
      </c>
      <c r="G435" s="55">
        <v>140</v>
      </c>
      <c r="H435" s="55">
        <v>140</v>
      </c>
      <c r="I435" s="55">
        <v>120</v>
      </c>
      <c r="J435" s="55">
        <v>120</v>
      </c>
      <c r="K435" s="55">
        <v>120</v>
      </c>
      <c r="L435" s="55">
        <v>120</v>
      </c>
      <c r="M435" s="55">
        <v>140</v>
      </c>
      <c r="N435" s="55">
        <v>140</v>
      </c>
      <c r="O435" s="55">
        <v>140</v>
      </c>
      <c r="P435" s="55">
        <v>140</v>
      </c>
      <c r="Q435" s="52">
        <f t="shared" si="122"/>
        <v>1600</v>
      </c>
      <c r="R435" s="52"/>
    </row>
    <row r="436" spans="1:18" ht="12.75">
      <c r="A436" s="53" t="s">
        <v>155</v>
      </c>
      <c r="B436" s="65">
        <f t="shared" si="132"/>
        <v>500</v>
      </c>
      <c r="C436" s="65">
        <v>500</v>
      </c>
      <c r="D436" s="50">
        <f t="shared" si="125"/>
        <v>0</v>
      </c>
      <c r="E436" s="55">
        <v>50</v>
      </c>
      <c r="F436" s="55">
        <v>50</v>
      </c>
      <c r="G436" s="55">
        <v>50</v>
      </c>
      <c r="H436" s="55">
        <v>50</v>
      </c>
      <c r="I436" s="55">
        <v>50</v>
      </c>
      <c r="J436" s="55">
        <v>50</v>
      </c>
      <c r="K436" s="55"/>
      <c r="L436" s="55"/>
      <c r="M436" s="55">
        <v>50</v>
      </c>
      <c r="N436" s="55">
        <v>50</v>
      </c>
      <c r="O436" s="55">
        <v>50</v>
      </c>
      <c r="P436" s="55">
        <v>50</v>
      </c>
      <c r="Q436" s="52">
        <f t="shared" si="122"/>
        <v>500</v>
      </c>
      <c r="R436" s="52"/>
    </row>
    <row r="437" spans="1:18" ht="12.75">
      <c r="A437" s="53" t="s">
        <v>156</v>
      </c>
      <c r="B437" s="65">
        <f t="shared" si="132"/>
        <v>2345</v>
      </c>
      <c r="C437" s="65">
        <v>2345</v>
      </c>
      <c r="D437" s="50">
        <f t="shared" si="125"/>
        <v>0</v>
      </c>
      <c r="E437" s="55">
        <v>195</v>
      </c>
      <c r="F437" s="55">
        <v>195</v>
      </c>
      <c r="G437" s="55">
        <v>195</v>
      </c>
      <c r="H437" s="55">
        <v>195</v>
      </c>
      <c r="I437" s="55">
        <v>195</v>
      </c>
      <c r="J437" s="55">
        <v>195</v>
      </c>
      <c r="K437" s="55">
        <v>195</v>
      </c>
      <c r="L437" s="55">
        <v>195</v>
      </c>
      <c r="M437" s="55">
        <v>195</v>
      </c>
      <c r="N437" s="55">
        <v>195</v>
      </c>
      <c r="O437" s="55">
        <v>195</v>
      </c>
      <c r="P437" s="55">
        <v>200</v>
      </c>
      <c r="Q437" s="52">
        <f t="shared" si="122"/>
        <v>2345</v>
      </c>
      <c r="R437" s="52"/>
    </row>
    <row r="438" spans="1:18" ht="12.75">
      <c r="A438" s="53" t="s">
        <v>157</v>
      </c>
      <c r="B438" s="65">
        <f t="shared" si="132"/>
        <v>600</v>
      </c>
      <c r="C438" s="65">
        <v>600</v>
      </c>
      <c r="D438" s="50">
        <f t="shared" si="125"/>
        <v>0</v>
      </c>
      <c r="E438" s="55">
        <v>50</v>
      </c>
      <c r="F438" s="55">
        <v>50</v>
      </c>
      <c r="G438" s="55">
        <v>50</v>
      </c>
      <c r="H438" s="55">
        <v>50</v>
      </c>
      <c r="I438" s="55">
        <v>50</v>
      </c>
      <c r="J438" s="55">
        <v>50</v>
      </c>
      <c r="K438" s="55">
        <v>50</v>
      </c>
      <c r="L438" s="55">
        <v>50</v>
      </c>
      <c r="M438" s="55">
        <v>50</v>
      </c>
      <c r="N438" s="55">
        <v>50</v>
      </c>
      <c r="O438" s="55">
        <v>50</v>
      </c>
      <c r="P438" s="55">
        <v>50</v>
      </c>
      <c r="Q438" s="52">
        <f aca="true" t="shared" si="139" ref="Q438:Q501">E438+F438+G438+H438+I438+J438+K438+L438+M438+N438+O438+P438</f>
        <v>600</v>
      </c>
      <c r="R438" s="52"/>
    </row>
    <row r="439" spans="1:18" ht="12.75">
      <c r="A439" s="53" t="s">
        <v>158</v>
      </c>
      <c r="B439" s="65">
        <f t="shared" si="132"/>
        <v>60</v>
      </c>
      <c r="C439" s="65">
        <v>60</v>
      </c>
      <c r="D439" s="50">
        <f t="shared" si="125"/>
        <v>0</v>
      </c>
      <c r="E439" s="55">
        <v>20</v>
      </c>
      <c r="F439" s="55">
        <v>20</v>
      </c>
      <c r="G439" s="55">
        <v>20</v>
      </c>
      <c r="H439" s="55"/>
      <c r="I439" s="55"/>
      <c r="J439" s="55"/>
      <c r="K439" s="55"/>
      <c r="L439" s="55"/>
      <c r="M439" s="55"/>
      <c r="N439" s="55"/>
      <c r="O439" s="55"/>
      <c r="P439" s="55"/>
      <c r="Q439" s="52">
        <f t="shared" si="139"/>
        <v>60</v>
      </c>
      <c r="R439" s="52"/>
    </row>
    <row r="440" spans="1:18" ht="12.75">
      <c r="A440" s="53" t="s">
        <v>159</v>
      </c>
      <c r="B440" s="65">
        <f t="shared" si="132"/>
        <v>0</v>
      </c>
      <c r="C440" s="65"/>
      <c r="D440" s="50">
        <f t="shared" si="125"/>
        <v>0</v>
      </c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2">
        <f t="shared" si="139"/>
        <v>0</v>
      </c>
      <c r="R440" s="52"/>
    </row>
    <row r="441" spans="1:18" ht="12.75">
      <c r="A441" s="53" t="s">
        <v>160</v>
      </c>
      <c r="B441" s="65">
        <f t="shared" si="132"/>
        <v>0</v>
      </c>
      <c r="C441" s="65"/>
      <c r="D441" s="50">
        <f t="shared" si="125"/>
        <v>0</v>
      </c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2">
        <f t="shared" si="139"/>
        <v>0</v>
      </c>
      <c r="R441" s="52"/>
    </row>
    <row r="442" spans="1:18" ht="12.75">
      <c r="A442" s="53" t="s">
        <v>161</v>
      </c>
      <c r="B442" s="65">
        <f t="shared" si="132"/>
        <v>160</v>
      </c>
      <c r="C442" s="65">
        <v>160</v>
      </c>
      <c r="D442" s="50">
        <f t="shared" si="125"/>
        <v>0</v>
      </c>
      <c r="E442" s="55">
        <v>20</v>
      </c>
      <c r="F442" s="55">
        <v>20</v>
      </c>
      <c r="G442" s="55">
        <v>20</v>
      </c>
      <c r="H442" s="55">
        <v>20</v>
      </c>
      <c r="I442" s="55"/>
      <c r="J442" s="55"/>
      <c r="K442" s="55"/>
      <c r="L442" s="55"/>
      <c r="M442" s="55">
        <v>20</v>
      </c>
      <c r="N442" s="55">
        <v>20</v>
      </c>
      <c r="O442" s="55">
        <v>20</v>
      </c>
      <c r="P442" s="55">
        <v>20</v>
      </c>
      <c r="Q442" s="52">
        <f t="shared" si="139"/>
        <v>160</v>
      </c>
      <c r="R442" s="52"/>
    </row>
    <row r="443" spans="1:18" ht="12.75">
      <c r="A443" s="53" t="s">
        <v>162</v>
      </c>
      <c r="B443" s="65">
        <f t="shared" si="132"/>
        <v>0</v>
      </c>
      <c r="C443" s="65"/>
      <c r="D443" s="50">
        <f t="shared" si="125"/>
        <v>0</v>
      </c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2">
        <f t="shared" si="139"/>
        <v>0</v>
      </c>
      <c r="R443" s="52"/>
    </row>
    <row r="444" spans="1:18" ht="12.75">
      <c r="A444" s="53" t="s">
        <v>163</v>
      </c>
      <c r="B444" s="65">
        <f t="shared" si="132"/>
        <v>26600</v>
      </c>
      <c r="C444" s="65">
        <v>26600</v>
      </c>
      <c r="D444" s="50">
        <f t="shared" si="125"/>
        <v>0</v>
      </c>
      <c r="E444" s="55">
        <v>2000</v>
      </c>
      <c r="F444" s="55">
        <v>2000</v>
      </c>
      <c r="G444" s="55">
        <v>2000</v>
      </c>
      <c r="H444" s="55">
        <v>2000</v>
      </c>
      <c r="I444" s="55">
        <v>1000</v>
      </c>
      <c r="J444" s="55">
        <v>2000</v>
      </c>
      <c r="K444" s="55">
        <v>2000</v>
      </c>
      <c r="L444" s="55">
        <v>2000</v>
      </c>
      <c r="M444" s="55">
        <v>4000</v>
      </c>
      <c r="N444" s="55">
        <v>2000</v>
      </c>
      <c r="O444" s="55">
        <v>3000</v>
      </c>
      <c r="P444" s="55">
        <v>2600</v>
      </c>
      <c r="Q444" s="52">
        <f t="shared" si="139"/>
        <v>26600</v>
      </c>
      <c r="R444" s="52"/>
    </row>
    <row r="445" spans="1:18" ht="12.75">
      <c r="A445" s="53" t="s">
        <v>164</v>
      </c>
      <c r="B445" s="65">
        <f t="shared" si="132"/>
        <v>0</v>
      </c>
      <c r="C445" s="65"/>
      <c r="D445" s="50">
        <f t="shared" si="125"/>
        <v>0</v>
      </c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2">
        <f t="shared" si="139"/>
        <v>0</v>
      </c>
      <c r="R445" s="52"/>
    </row>
    <row r="446" spans="1:18" ht="33.75">
      <c r="A446" s="57" t="s">
        <v>165</v>
      </c>
      <c r="B446" s="65">
        <f t="shared" si="132"/>
        <v>330</v>
      </c>
      <c r="C446" s="65">
        <v>330</v>
      </c>
      <c r="D446" s="50">
        <f t="shared" si="125"/>
        <v>0</v>
      </c>
      <c r="E446" s="55">
        <f aca="true" t="shared" si="140" ref="E446:P446">E447+E448+E449</f>
        <v>50</v>
      </c>
      <c r="F446" s="55">
        <f t="shared" si="140"/>
        <v>50</v>
      </c>
      <c r="G446" s="55">
        <f t="shared" si="140"/>
        <v>50</v>
      </c>
      <c r="H446" s="55">
        <f t="shared" si="140"/>
        <v>0</v>
      </c>
      <c r="I446" s="55">
        <f t="shared" si="140"/>
        <v>0</v>
      </c>
      <c r="J446" s="55">
        <f t="shared" si="140"/>
        <v>0</v>
      </c>
      <c r="K446" s="55">
        <f t="shared" si="140"/>
        <v>0</v>
      </c>
      <c r="L446" s="55">
        <f t="shared" si="140"/>
        <v>0</v>
      </c>
      <c r="M446" s="55">
        <f t="shared" si="140"/>
        <v>0</v>
      </c>
      <c r="N446" s="55">
        <f t="shared" si="140"/>
        <v>50</v>
      </c>
      <c r="O446" s="55">
        <f t="shared" si="140"/>
        <v>50</v>
      </c>
      <c r="P446" s="55">
        <f t="shared" si="140"/>
        <v>80</v>
      </c>
      <c r="Q446" s="52">
        <f t="shared" si="139"/>
        <v>330</v>
      </c>
      <c r="R446" s="52"/>
    </row>
    <row r="447" spans="1:18" ht="33.75">
      <c r="A447" s="57" t="s">
        <v>166</v>
      </c>
      <c r="B447" s="65">
        <f t="shared" si="132"/>
        <v>0</v>
      </c>
      <c r="C447" s="65"/>
      <c r="D447" s="50">
        <f t="shared" si="125"/>
        <v>0</v>
      </c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2">
        <f t="shared" si="139"/>
        <v>0</v>
      </c>
      <c r="R447" s="52"/>
    </row>
    <row r="448" spans="1:18" ht="22.5">
      <c r="A448" s="57" t="s">
        <v>167</v>
      </c>
      <c r="B448" s="65">
        <f t="shared" si="132"/>
        <v>330</v>
      </c>
      <c r="C448" s="65">
        <v>330</v>
      </c>
      <c r="D448" s="50">
        <f t="shared" si="125"/>
        <v>0</v>
      </c>
      <c r="E448" s="55">
        <v>50</v>
      </c>
      <c r="F448" s="55">
        <v>50</v>
      </c>
      <c r="G448" s="55">
        <v>50</v>
      </c>
      <c r="H448" s="55"/>
      <c r="I448" s="55"/>
      <c r="J448" s="55"/>
      <c r="K448" s="55"/>
      <c r="L448" s="55"/>
      <c r="M448" s="55"/>
      <c r="N448" s="55">
        <v>50</v>
      </c>
      <c r="O448" s="55">
        <v>50</v>
      </c>
      <c r="P448" s="55">
        <v>80</v>
      </c>
      <c r="Q448" s="52">
        <f t="shared" si="139"/>
        <v>330</v>
      </c>
      <c r="R448" s="52"/>
    </row>
    <row r="449" spans="1:18" ht="33.75">
      <c r="A449" s="57" t="s">
        <v>168</v>
      </c>
      <c r="B449" s="65">
        <f t="shared" si="132"/>
        <v>0</v>
      </c>
      <c r="C449" s="65"/>
      <c r="D449" s="50">
        <f t="shared" si="125"/>
        <v>0</v>
      </c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2">
        <f t="shared" si="139"/>
        <v>0</v>
      </c>
      <c r="R449" s="52"/>
    </row>
    <row r="450" spans="1:18" ht="12.75">
      <c r="A450" s="53" t="s">
        <v>169</v>
      </c>
      <c r="B450" s="65">
        <f t="shared" si="132"/>
        <v>0</v>
      </c>
      <c r="C450" s="65"/>
      <c r="D450" s="50">
        <f t="shared" si="125"/>
        <v>0</v>
      </c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2">
        <f t="shared" si="139"/>
        <v>0</v>
      </c>
      <c r="R450" s="52"/>
    </row>
    <row r="451" spans="1:18" ht="12.75">
      <c r="A451" s="53" t="s">
        <v>170</v>
      </c>
      <c r="B451" s="65">
        <f t="shared" si="132"/>
        <v>390</v>
      </c>
      <c r="C451" s="65">
        <v>390</v>
      </c>
      <c r="D451" s="50">
        <f t="shared" si="125"/>
        <v>0</v>
      </c>
      <c r="E451" s="55">
        <f aca="true" t="shared" si="141" ref="E451:P451">E452+E455</f>
        <v>50</v>
      </c>
      <c r="F451" s="55">
        <f t="shared" si="141"/>
        <v>50</v>
      </c>
      <c r="G451" s="55">
        <f t="shared" si="141"/>
        <v>50</v>
      </c>
      <c r="H451" s="55">
        <f t="shared" si="141"/>
        <v>0</v>
      </c>
      <c r="I451" s="55">
        <f t="shared" si="141"/>
        <v>0</v>
      </c>
      <c r="J451" s="55">
        <f t="shared" si="141"/>
        <v>0</v>
      </c>
      <c r="K451" s="55">
        <f t="shared" si="141"/>
        <v>0</v>
      </c>
      <c r="L451" s="55">
        <f t="shared" si="141"/>
        <v>40</v>
      </c>
      <c r="M451" s="55">
        <f t="shared" si="141"/>
        <v>50</v>
      </c>
      <c r="N451" s="55">
        <f t="shared" si="141"/>
        <v>50</v>
      </c>
      <c r="O451" s="55">
        <f t="shared" si="141"/>
        <v>50</v>
      </c>
      <c r="P451" s="55">
        <f t="shared" si="141"/>
        <v>50</v>
      </c>
      <c r="Q451" s="52">
        <f t="shared" si="139"/>
        <v>390</v>
      </c>
      <c r="R451" s="52"/>
    </row>
    <row r="452" spans="1:18" ht="12.75">
      <c r="A452" s="53" t="s">
        <v>171</v>
      </c>
      <c r="B452" s="65">
        <f t="shared" si="132"/>
        <v>390</v>
      </c>
      <c r="C452" s="65">
        <v>390</v>
      </c>
      <c r="D452" s="50">
        <f t="shared" si="125"/>
        <v>0</v>
      </c>
      <c r="E452" s="55">
        <f aca="true" t="shared" si="142" ref="E452:P453">E453</f>
        <v>50</v>
      </c>
      <c r="F452" s="55">
        <f t="shared" si="142"/>
        <v>50</v>
      </c>
      <c r="G452" s="55">
        <f t="shared" si="142"/>
        <v>50</v>
      </c>
      <c r="H452" s="55">
        <f t="shared" si="142"/>
        <v>0</v>
      </c>
      <c r="I452" s="55">
        <f t="shared" si="142"/>
        <v>0</v>
      </c>
      <c r="J452" s="55">
        <f t="shared" si="142"/>
        <v>0</v>
      </c>
      <c r="K452" s="55">
        <f t="shared" si="142"/>
        <v>0</v>
      </c>
      <c r="L452" s="55">
        <f t="shared" si="142"/>
        <v>40</v>
      </c>
      <c r="M452" s="55">
        <f t="shared" si="142"/>
        <v>50</v>
      </c>
      <c r="N452" s="55">
        <f t="shared" si="142"/>
        <v>50</v>
      </c>
      <c r="O452" s="55">
        <f t="shared" si="142"/>
        <v>50</v>
      </c>
      <c r="P452" s="55">
        <f t="shared" si="142"/>
        <v>50</v>
      </c>
      <c r="Q452" s="52">
        <f t="shared" si="139"/>
        <v>390</v>
      </c>
      <c r="R452" s="52"/>
    </row>
    <row r="453" spans="1:18" ht="22.5">
      <c r="A453" s="57" t="s">
        <v>172</v>
      </c>
      <c r="B453" s="65">
        <f t="shared" si="132"/>
        <v>390</v>
      </c>
      <c r="C453" s="65">
        <v>390</v>
      </c>
      <c r="D453" s="50">
        <f t="shared" si="125"/>
        <v>0</v>
      </c>
      <c r="E453" s="55">
        <f t="shared" si="142"/>
        <v>50</v>
      </c>
      <c r="F453" s="55">
        <f t="shared" si="142"/>
        <v>50</v>
      </c>
      <c r="G453" s="55">
        <f t="shared" si="142"/>
        <v>50</v>
      </c>
      <c r="H453" s="55">
        <f t="shared" si="142"/>
        <v>0</v>
      </c>
      <c r="I453" s="55">
        <f t="shared" si="142"/>
        <v>0</v>
      </c>
      <c r="J453" s="55">
        <f t="shared" si="142"/>
        <v>0</v>
      </c>
      <c r="K453" s="55">
        <f t="shared" si="142"/>
        <v>0</v>
      </c>
      <c r="L453" s="55">
        <f t="shared" si="142"/>
        <v>40</v>
      </c>
      <c r="M453" s="55">
        <f t="shared" si="142"/>
        <v>50</v>
      </c>
      <c r="N453" s="55">
        <f t="shared" si="142"/>
        <v>50</v>
      </c>
      <c r="O453" s="55">
        <f t="shared" si="142"/>
        <v>50</v>
      </c>
      <c r="P453" s="55">
        <f t="shared" si="142"/>
        <v>50</v>
      </c>
      <c r="Q453" s="52">
        <f t="shared" si="139"/>
        <v>390</v>
      </c>
      <c r="R453" s="52"/>
    </row>
    <row r="454" spans="1:18" ht="12.75">
      <c r="A454" s="53" t="s">
        <v>173</v>
      </c>
      <c r="B454" s="65">
        <f t="shared" si="132"/>
        <v>390</v>
      </c>
      <c r="C454" s="65">
        <v>390</v>
      </c>
      <c r="D454" s="50">
        <f t="shared" si="125"/>
        <v>0</v>
      </c>
      <c r="E454" s="55">
        <v>50</v>
      </c>
      <c r="F454" s="55">
        <v>50</v>
      </c>
      <c r="G454" s="55">
        <v>50</v>
      </c>
      <c r="H454" s="55"/>
      <c r="I454" s="55"/>
      <c r="J454" s="55"/>
      <c r="K454" s="55"/>
      <c r="L454" s="55">
        <v>40</v>
      </c>
      <c r="M454" s="55">
        <v>50</v>
      </c>
      <c r="N454" s="55">
        <v>50</v>
      </c>
      <c r="O454" s="55">
        <v>50</v>
      </c>
      <c r="P454" s="55">
        <v>50</v>
      </c>
      <c r="Q454" s="52">
        <f t="shared" si="139"/>
        <v>390</v>
      </c>
      <c r="R454" s="52"/>
    </row>
    <row r="455" spans="1:18" ht="12.75">
      <c r="A455" s="53" t="s">
        <v>174</v>
      </c>
      <c r="B455" s="65">
        <f t="shared" si="132"/>
        <v>0</v>
      </c>
      <c r="C455" s="65">
        <v>0</v>
      </c>
      <c r="D455" s="50">
        <f t="shared" si="125"/>
        <v>0</v>
      </c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2">
        <f t="shared" si="139"/>
        <v>0</v>
      </c>
      <c r="R455" s="52"/>
    </row>
    <row r="456" spans="1:18" ht="12.75">
      <c r="A456" s="53" t="s">
        <v>175</v>
      </c>
      <c r="B456" s="65">
        <f t="shared" si="132"/>
        <v>0</v>
      </c>
      <c r="C456" s="65"/>
      <c r="D456" s="50">
        <f aca="true" t="shared" si="143" ref="D456:D519">+C456-B456</f>
        <v>0</v>
      </c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2">
        <f t="shared" si="139"/>
        <v>0</v>
      </c>
      <c r="R456" s="52"/>
    </row>
    <row r="457" spans="1:18" ht="12.75">
      <c r="A457" s="53" t="s">
        <v>176</v>
      </c>
      <c r="B457" s="65">
        <f t="shared" si="132"/>
        <v>0</v>
      </c>
      <c r="C457" s="65"/>
      <c r="D457" s="50">
        <f t="shared" si="143"/>
        <v>0</v>
      </c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2">
        <f t="shared" si="139"/>
        <v>0</v>
      </c>
      <c r="R457" s="52"/>
    </row>
    <row r="458" spans="1:18" ht="12.75">
      <c r="A458" s="53" t="s">
        <v>177</v>
      </c>
      <c r="B458" s="65">
        <f t="shared" si="132"/>
        <v>197925</v>
      </c>
      <c r="C458" s="65">
        <v>197925</v>
      </c>
      <c r="D458" s="50">
        <f t="shared" si="143"/>
        <v>0</v>
      </c>
      <c r="E458" s="55">
        <f aca="true" t="shared" si="144" ref="E458:P458">E420</f>
        <v>16146</v>
      </c>
      <c r="F458" s="55">
        <f t="shared" si="144"/>
        <v>16146</v>
      </c>
      <c r="G458" s="55">
        <f t="shared" si="144"/>
        <v>16423.5</v>
      </c>
      <c r="H458" s="55">
        <f t="shared" si="144"/>
        <v>17303.5</v>
      </c>
      <c r="I458" s="55">
        <f t="shared" si="144"/>
        <v>14146.5</v>
      </c>
      <c r="J458" s="55">
        <f t="shared" si="144"/>
        <v>12162.5</v>
      </c>
      <c r="K458" s="55">
        <f t="shared" si="144"/>
        <v>14862.5</v>
      </c>
      <c r="L458" s="55">
        <f t="shared" si="144"/>
        <v>14902.5</v>
      </c>
      <c r="M458" s="55">
        <f t="shared" si="144"/>
        <v>14252.5</v>
      </c>
      <c r="N458" s="55">
        <f t="shared" si="144"/>
        <v>17408.5</v>
      </c>
      <c r="O458" s="55">
        <f t="shared" si="144"/>
        <v>17318.5</v>
      </c>
      <c r="P458" s="55">
        <f t="shared" si="144"/>
        <v>26852.5</v>
      </c>
      <c r="Q458" s="52">
        <f t="shared" si="139"/>
        <v>197925</v>
      </c>
      <c r="R458" s="52"/>
    </row>
    <row r="459" spans="1:18" ht="22.5">
      <c r="A459" s="57" t="s">
        <v>178</v>
      </c>
      <c r="B459" s="65">
        <f t="shared" si="132"/>
        <v>2000</v>
      </c>
      <c r="C459" s="65">
        <v>2000</v>
      </c>
      <c r="D459" s="50">
        <f t="shared" si="143"/>
        <v>0</v>
      </c>
      <c r="E459" s="55"/>
      <c r="F459" s="55"/>
      <c r="G459" s="55">
        <v>250</v>
      </c>
      <c r="H459" s="55">
        <v>250</v>
      </c>
      <c r="I459" s="55">
        <v>250</v>
      </c>
      <c r="J459" s="55">
        <v>250</v>
      </c>
      <c r="K459" s="55">
        <v>250</v>
      </c>
      <c r="L459" s="55">
        <v>250</v>
      </c>
      <c r="M459" s="55">
        <v>250</v>
      </c>
      <c r="N459" s="55">
        <v>250</v>
      </c>
      <c r="O459" s="55"/>
      <c r="P459" s="55"/>
      <c r="Q459" s="52">
        <f t="shared" si="139"/>
        <v>2000</v>
      </c>
      <c r="R459" s="52"/>
    </row>
    <row r="460" spans="1:18" ht="22.5">
      <c r="A460" s="57" t="s">
        <v>179</v>
      </c>
      <c r="B460" s="65">
        <f t="shared" si="132"/>
        <v>195925</v>
      </c>
      <c r="C460" s="65">
        <v>195925</v>
      </c>
      <c r="D460" s="50">
        <f t="shared" si="143"/>
        <v>0</v>
      </c>
      <c r="E460" s="55">
        <f aca="true" t="shared" si="145" ref="E460:P460">E458-E459</f>
        <v>16146</v>
      </c>
      <c r="F460" s="55">
        <f t="shared" si="145"/>
        <v>16146</v>
      </c>
      <c r="G460" s="55">
        <f t="shared" si="145"/>
        <v>16173.5</v>
      </c>
      <c r="H460" s="55">
        <f t="shared" si="145"/>
        <v>17053.5</v>
      </c>
      <c r="I460" s="55">
        <f t="shared" si="145"/>
        <v>13896.5</v>
      </c>
      <c r="J460" s="55">
        <f t="shared" si="145"/>
        <v>11912.5</v>
      </c>
      <c r="K460" s="55">
        <f t="shared" si="145"/>
        <v>14612.5</v>
      </c>
      <c r="L460" s="55">
        <f t="shared" si="145"/>
        <v>14652.5</v>
      </c>
      <c r="M460" s="55">
        <f t="shared" si="145"/>
        <v>14002.5</v>
      </c>
      <c r="N460" s="55">
        <f t="shared" si="145"/>
        <v>17158.5</v>
      </c>
      <c r="O460" s="55">
        <f t="shared" si="145"/>
        <v>17318.5</v>
      </c>
      <c r="P460" s="55">
        <f t="shared" si="145"/>
        <v>26852.5</v>
      </c>
      <c r="Q460" s="52">
        <f t="shared" si="139"/>
        <v>195925</v>
      </c>
      <c r="R460" s="52"/>
    </row>
    <row r="461" spans="1:18" ht="12.75">
      <c r="A461" s="53" t="s">
        <v>180</v>
      </c>
      <c r="B461" s="65"/>
      <c r="C461" s="65"/>
      <c r="D461" s="50">
        <f t="shared" si="143"/>
        <v>0</v>
      </c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2">
        <f t="shared" si="139"/>
        <v>0</v>
      </c>
      <c r="R461" s="52"/>
    </row>
    <row r="462" spans="1:18" ht="12.75">
      <c r="A462" s="53" t="s">
        <v>181</v>
      </c>
      <c r="B462" s="65"/>
      <c r="C462" s="65"/>
      <c r="D462" s="50">
        <f t="shared" si="143"/>
        <v>0</v>
      </c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2">
        <f t="shared" si="139"/>
        <v>0</v>
      </c>
      <c r="R462" s="52"/>
    </row>
    <row r="463" spans="1:18" ht="12.75">
      <c r="A463" s="53" t="s">
        <v>182</v>
      </c>
      <c r="B463" s="65"/>
      <c r="C463" s="65"/>
      <c r="D463" s="50">
        <f t="shared" si="143"/>
        <v>0</v>
      </c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2">
        <f t="shared" si="139"/>
        <v>0</v>
      </c>
      <c r="R463" s="52"/>
    </row>
    <row r="464" spans="1:18" ht="12.75">
      <c r="A464" s="53" t="s">
        <v>183</v>
      </c>
      <c r="B464" s="65"/>
      <c r="C464" s="65"/>
      <c r="D464" s="50">
        <f t="shared" si="143"/>
        <v>0</v>
      </c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2">
        <f t="shared" si="139"/>
        <v>0</v>
      </c>
      <c r="R464" s="52"/>
    </row>
    <row r="465" spans="1:18" ht="12.75">
      <c r="A465" s="53" t="s">
        <v>184</v>
      </c>
      <c r="B465" s="65"/>
      <c r="C465" s="65"/>
      <c r="D465" s="50">
        <f t="shared" si="143"/>
        <v>0</v>
      </c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2">
        <f t="shared" si="139"/>
        <v>0</v>
      </c>
      <c r="R465" s="52"/>
    </row>
    <row r="466" spans="1:18" ht="12.75">
      <c r="A466" s="53" t="s">
        <v>185</v>
      </c>
      <c r="B466" s="65"/>
      <c r="C466" s="65"/>
      <c r="D466" s="50">
        <f t="shared" si="143"/>
        <v>0</v>
      </c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2">
        <f t="shared" si="139"/>
        <v>0</v>
      </c>
      <c r="R466" s="52"/>
    </row>
    <row r="467" spans="1:18" ht="12.75">
      <c r="A467" s="53" t="s">
        <v>185</v>
      </c>
      <c r="B467" s="65"/>
      <c r="C467" s="65"/>
      <c r="D467" s="50">
        <f t="shared" si="143"/>
        <v>0</v>
      </c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2">
        <f t="shared" si="139"/>
        <v>0</v>
      </c>
      <c r="R467" s="52"/>
    </row>
    <row r="468" spans="1:18" ht="12.75">
      <c r="A468" s="61" t="s">
        <v>194</v>
      </c>
      <c r="B468" s="62"/>
      <c r="C468" s="62"/>
      <c r="D468" s="50">
        <f t="shared" si="143"/>
        <v>0</v>
      </c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52">
        <f t="shared" si="139"/>
        <v>0</v>
      </c>
      <c r="R468" s="52"/>
    </row>
    <row r="469" spans="1:18" ht="33.75">
      <c r="A469" s="48" t="s">
        <v>137</v>
      </c>
      <c r="B469" s="64">
        <f>B470</f>
        <v>140715.99999999997</v>
      </c>
      <c r="C469" s="64">
        <v>140716</v>
      </c>
      <c r="D469" s="50">
        <f t="shared" si="143"/>
        <v>0</v>
      </c>
      <c r="E469" s="55">
        <v>1</v>
      </c>
      <c r="F469" s="55">
        <v>2</v>
      </c>
      <c r="G469" s="55">
        <v>3</v>
      </c>
      <c r="H469" s="55">
        <v>4</v>
      </c>
      <c r="I469" s="55">
        <v>5</v>
      </c>
      <c r="J469" s="55">
        <v>6</v>
      </c>
      <c r="K469" s="55">
        <v>7</v>
      </c>
      <c r="L469" s="55">
        <v>8</v>
      </c>
      <c r="M469" s="55">
        <v>9</v>
      </c>
      <c r="N469" s="55">
        <v>10</v>
      </c>
      <c r="O469" s="55">
        <v>11</v>
      </c>
      <c r="P469" s="55">
        <v>12</v>
      </c>
      <c r="Q469" s="52">
        <f t="shared" si="139"/>
        <v>78</v>
      </c>
      <c r="R469" s="52"/>
    </row>
    <row r="470" spans="1:18" ht="12.75">
      <c r="A470" s="53" t="s">
        <v>138</v>
      </c>
      <c r="B470" s="65">
        <f>SUM(E470:P470)</f>
        <v>140715.99999999997</v>
      </c>
      <c r="C470" s="65">
        <v>140716</v>
      </c>
      <c r="D470" s="50">
        <f t="shared" si="143"/>
        <v>0</v>
      </c>
      <c r="E470" s="55">
        <f aca="true" t="shared" si="146" ref="E470:P470">E471</f>
        <v>11468.9</v>
      </c>
      <c r="F470" s="55">
        <f t="shared" si="146"/>
        <v>11468.9</v>
      </c>
      <c r="G470" s="55">
        <f t="shared" si="146"/>
        <v>11587.7</v>
      </c>
      <c r="H470" s="55">
        <f t="shared" si="146"/>
        <v>10497.7</v>
      </c>
      <c r="I470" s="55">
        <f t="shared" si="146"/>
        <v>8673.6</v>
      </c>
      <c r="J470" s="55">
        <f t="shared" si="146"/>
        <v>10673.6</v>
      </c>
      <c r="K470" s="55">
        <f t="shared" si="146"/>
        <v>11838.4</v>
      </c>
      <c r="L470" s="55">
        <f t="shared" si="146"/>
        <v>12838.4</v>
      </c>
      <c r="M470" s="55">
        <f t="shared" si="146"/>
        <v>10833.6</v>
      </c>
      <c r="N470" s="55">
        <f t="shared" si="146"/>
        <v>12565.4</v>
      </c>
      <c r="O470" s="55">
        <f t="shared" si="146"/>
        <v>11565.4</v>
      </c>
      <c r="P470" s="55">
        <f t="shared" si="146"/>
        <v>16704.4</v>
      </c>
      <c r="Q470" s="52">
        <f t="shared" si="139"/>
        <v>140715.99999999997</v>
      </c>
      <c r="R470" s="52"/>
    </row>
    <row r="471" spans="1:18" ht="12.75">
      <c r="A471" s="53" t="s">
        <v>139</v>
      </c>
      <c r="B471" s="65">
        <f aca="true" t="shared" si="147" ref="B471:B511">SUM(E471:P471)</f>
        <v>140715.99999999997</v>
      </c>
      <c r="C471" s="65">
        <v>140716</v>
      </c>
      <c r="D471" s="50">
        <f t="shared" si="143"/>
        <v>0</v>
      </c>
      <c r="E471" s="55">
        <f aca="true" t="shared" si="148" ref="E471:P471">E472+E502</f>
        <v>11468.9</v>
      </c>
      <c r="F471" s="55">
        <f t="shared" si="148"/>
        <v>11468.9</v>
      </c>
      <c r="G471" s="55">
        <f t="shared" si="148"/>
        <v>11587.7</v>
      </c>
      <c r="H471" s="55">
        <f t="shared" si="148"/>
        <v>10497.7</v>
      </c>
      <c r="I471" s="55">
        <f t="shared" si="148"/>
        <v>8673.6</v>
      </c>
      <c r="J471" s="55">
        <f t="shared" si="148"/>
        <v>10673.6</v>
      </c>
      <c r="K471" s="55">
        <f t="shared" si="148"/>
        <v>11838.4</v>
      </c>
      <c r="L471" s="55">
        <f t="shared" si="148"/>
        <v>12838.4</v>
      </c>
      <c r="M471" s="55">
        <f t="shared" si="148"/>
        <v>10833.6</v>
      </c>
      <c r="N471" s="55">
        <f t="shared" si="148"/>
        <v>12565.4</v>
      </c>
      <c r="O471" s="55">
        <f t="shared" si="148"/>
        <v>11565.4</v>
      </c>
      <c r="P471" s="55">
        <f t="shared" si="148"/>
        <v>16704.4</v>
      </c>
      <c r="Q471" s="52">
        <f t="shared" si="139"/>
        <v>140715.99999999997</v>
      </c>
      <c r="R471" s="52"/>
    </row>
    <row r="472" spans="1:18" ht="12.75">
      <c r="A472" s="53" t="s">
        <v>140</v>
      </c>
      <c r="B472" s="65">
        <f t="shared" si="147"/>
        <v>140325.99999999997</v>
      </c>
      <c r="C472" s="65">
        <v>140326</v>
      </c>
      <c r="D472" s="50">
        <f t="shared" si="143"/>
        <v>0</v>
      </c>
      <c r="E472" s="55">
        <f aca="true" t="shared" si="149" ref="E472:P472">E473+E475+E482</f>
        <v>11418.9</v>
      </c>
      <c r="F472" s="55">
        <f t="shared" si="149"/>
        <v>11418.9</v>
      </c>
      <c r="G472" s="55">
        <f t="shared" si="149"/>
        <v>11537.7</v>
      </c>
      <c r="H472" s="55">
        <f t="shared" si="149"/>
        <v>10457.7</v>
      </c>
      <c r="I472" s="55">
        <f t="shared" si="149"/>
        <v>8673.6</v>
      </c>
      <c r="J472" s="55">
        <f t="shared" si="149"/>
        <v>10673.6</v>
      </c>
      <c r="K472" s="55">
        <f t="shared" si="149"/>
        <v>11838.4</v>
      </c>
      <c r="L472" s="55">
        <f t="shared" si="149"/>
        <v>12838.4</v>
      </c>
      <c r="M472" s="55">
        <f t="shared" si="149"/>
        <v>10783.6</v>
      </c>
      <c r="N472" s="55">
        <f t="shared" si="149"/>
        <v>12515.4</v>
      </c>
      <c r="O472" s="55">
        <f t="shared" si="149"/>
        <v>11515.4</v>
      </c>
      <c r="P472" s="55">
        <f t="shared" si="149"/>
        <v>16654.4</v>
      </c>
      <c r="Q472" s="52">
        <f t="shared" si="139"/>
        <v>140325.99999999997</v>
      </c>
      <c r="R472" s="52"/>
    </row>
    <row r="473" spans="1:18" ht="12.75">
      <c r="A473" s="53" t="s">
        <v>141</v>
      </c>
      <c r="B473" s="65">
        <f t="shared" si="147"/>
        <v>84390</v>
      </c>
      <c r="C473" s="65">
        <v>84390</v>
      </c>
      <c r="D473" s="50">
        <f t="shared" si="143"/>
        <v>0</v>
      </c>
      <c r="E473" s="55">
        <f aca="true" t="shared" si="150" ref="E473:P473">E474</f>
        <v>6300</v>
      </c>
      <c r="F473" s="55">
        <f t="shared" si="150"/>
        <v>6300</v>
      </c>
      <c r="G473" s="55">
        <f t="shared" si="150"/>
        <v>6380</v>
      </c>
      <c r="H473" s="55">
        <f t="shared" si="150"/>
        <v>6380</v>
      </c>
      <c r="I473" s="55">
        <f t="shared" si="150"/>
        <v>6380</v>
      </c>
      <c r="J473" s="55">
        <f t="shared" si="150"/>
        <v>6380</v>
      </c>
      <c r="K473" s="55">
        <f t="shared" si="150"/>
        <v>8380</v>
      </c>
      <c r="L473" s="55">
        <f t="shared" si="150"/>
        <v>8380</v>
      </c>
      <c r="M473" s="55">
        <f t="shared" si="150"/>
        <v>6380</v>
      </c>
      <c r="N473" s="55">
        <f t="shared" si="150"/>
        <v>6380</v>
      </c>
      <c r="O473" s="55">
        <f t="shared" si="150"/>
        <v>6380</v>
      </c>
      <c r="P473" s="55">
        <f t="shared" si="150"/>
        <v>10370</v>
      </c>
      <c r="Q473" s="52">
        <f t="shared" si="139"/>
        <v>84390</v>
      </c>
      <c r="R473" s="52"/>
    </row>
    <row r="474" spans="1:18" ht="12.75">
      <c r="A474" s="53" t="s">
        <v>142</v>
      </c>
      <c r="B474" s="65">
        <f t="shared" si="147"/>
        <v>84390</v>
      </c>
      <c r="C474" s="65">
        <v>84390</v>
      </c>
      <c r="D474" s="50">
        <f t="shared" si="143"/>
        <v>0</v>
      </c>
      <c r="E474" s="55">
        <v>6300</v>
      </c>
      <c r="F474" s="55">
        <v>6300</v>
      </c>
      <c r="G474" s="55">
        <v>6380</v>
      </c>
      <c r="H474" s="55">
        <v>6380</v>
      </c>
      <c r="I474" s="55">
        <v>6380</v>
      </c>
      <c r="J474" s="55">
        <v>6380</v>
      </c>
      <c r="K474" s="55">
        <v>8380</v>
      </c>
      <c r="L474" s="55">
        <v>8380</v>
      </c>
      <c r="M474" s="55">
        <v>6380</v>
      </c>
      <c r="N474" s="55">
        <v>6380</v>
      </c>
      <c r="O474" s="55">
        <v>6380</v>
      </c>
      <c r="P474" s="55">
        <v>10370</v>
      </c>
      <c r="Q474" s="52">
        <f t="shared" si="139"/>
        <v>84390</v>
      </c>
      <c r="R474" s="52"/>
    </row>
    <row r="475" spans="1:18" ht="22.5">
      <c r="A475" s="57" t="s">
        <v>143</v>
      </c>
      <c r="B475" s="65">
        <f t="shared" si="147"/>
        <v>9282</v>
      </c>
      <c r="C475" s="65">
        <v>9282</v>
      </c>
      <c r="D475" s="50">
        <f t="shared" si="143"/>
        <v>0</v>
      </c>
      <c r="E475" s="55">
        <f aca="true" t="shared" si="151" ref="E475:P475">E476+E481</f>
        <v>698.9000000000001</v>
      </c>
      <c r="F475" s="55">
        <f t="shared" si="151"/>
        <v>698.9000000000001</v>
      </c>
      <c r="G475" s="55">
        <f t="shared" si="151"/>
        <v>707.7</v>
      </c>
      <c r="H475" s="55">
        <f t="shared" si="151"/>
        <v>707.7</v>
      </c>
      <c r="I475" s="55">
        <f t="shared" si="151"/>
        <v>703.6000000000001</v>
      </c>
      <c r="J475" s="55">
        <f t="shared" si="151"/>
        <v>703.6000000000001</v>
      </c>
      <c r="K475" s="55">
        <f t="shared" si="151"/>
        <v>918.4</v>
      </c>
      <c r="L475" s="55">
        <f t="shared" si="151"/>
        <v>918.4</v>
      </c>
      <c r="M475" s="55">
        <f t="shared" si="151"/>
        <v>703.6000000000001</v>
      </c>
      <c r="N475" s="55">
        <f t="shared" si="151"/>
        <v>705.4000000000001</v>
      </c>
      <c r="O475" s="55">
        <f t="shared" si="151"/>
        <v>705.4000000000001</v>
      </c>
      <c r="P475" s="55">
        <f t="shared" si="151"/>
        <v>1110.4</v>
      </c>
      <c r="Q475" s="52">
        <f t="shared" si="139"/>
        <v>9282</v>
      </c>
      <c r="R475" s="52"/>
    </row>
    <row r="476" spans="1:18" ht="12.75">
      <c r="A476" s="53" t="s">
        <v>144</v>
      </c>
      <c r="B476" s="65">
        <f t="shared" si="147"/>
        <v>7594</v>
      </c>
      <c r="C476" s="65">
        <v>7594</v>
      </c>
      <c r="D476" s="50">
        <f t="shared" si="143"/>
        <v>0</v>
      </c>
      <c r="E476" s="55">
        <f aca="true" t="shared" si="152" ref="E476:P476">E477+E478+E479+E480</f>
        <v>572.9000000000001</v>
      </c>
      <c r="F476" s="55">
        <f t="shared" si="152"/>
        <v>572.9000000000001</v>
      </c>
      <c r="G476" s="55">
        <f t="shared" si="152"/>
        <v>581.7</v>
      </c>
      <c r="H476" s="55">
        <f t="shared" si="152"/>
        <v>581.7</v>
      </c>
      <c r="I476" s="55">
        <f t="shared" si="152"/>
        <v>577.6000000000001</v>
      </c>
      <c r="J476" s="55">
        <f t="shared" si="152"/>
        <v>577.6000000000001</v>
      </c>
      <c r="K476" s="55">
        <f t="shared" si="152"/>
        <v>752.4</v>
      </c>
      <c r="L476" s="55">
        <f t="shared" si="152"/>
        <v>752.4</v>
      </c>
      <c r="M476" s="55">
        <f t="shared" si="152"/>
        <v>577.6000000000001</v>
      </c>
      <c r="N476" s="55">
        <f t="shared" si="152"/>
        <v>579.4000000000001</v>
      </c>
      <c r="O476" s="55">
        <f t="shared" si="152"/>
        <v>579.4000000000001</v>
      </c>
      <c r="P476" s="55">
        <f t="shared" si="152"/>
        <v>888.4</v>
      </c>
      <c r="Q476" s="52">
        <f t="shared" si="139"/>
        <v>7594</v>
      </c>
      <c r="R476" s="52"/>
    </row>
    <row r="477" spans="1:18" ht="12.75">
      <c r="A477" s="53" t="s">
        <v>145</v>
      </c>
      <c r="B477" s="65">
        <f t="shared" si="147"/>
        <v>5906.000000000001</v>
      </c>
      <c r="C477" s="65">
        <v>5906</v>
      </c>
      <c r="D477" s="50">
        <f t="shared" si="143"/>
        <v>0</v>
      </c>
      <c r="E477" s="55">
        <f>E473*0.07</f>
        <v>441.00000000000006</v>
      </c>
      <c r="F477" s="55">
        <f>F473*0.07</f>
        <v>441.00000000000006</v>
      </c>
      <c r="G477" s="55">
        <f>441+8.8</f>
        <v>449.8</v>
      </c>
      <c r="H477" s="55">
        <f>441+8.8</f>
        <v>449.8</v>
      </c>
      <c r="I477" s="55">
        <f>441+8.8</f>
        <v>449.8</v>
      </c>
      <c r="J477" s="55">
        <f>441+8.8</f>
        <v>449.8</v>
      </c>
      <c r="K477" s="55">
        <f>581+8.8</f>
        <v>589.8</v>
      </c>
      <c r="L477" s="55">
        <f>581+8.8</f>
        <v>589.8</v>
      </c>
      <c r="M477" s="55">
        <f>441+8.8</f>
        <v>449.8</v>
      </c>
      <c r="N477" s="55">
        <f>441+8.8</f>
        <v>449.8</v>
      </c>
      <c r="O477" s="55">
        <f>441+8.8</f>
        <v>449.8</v>
      </c>
      <c r="P477" s="55">
        <f>776-1-79.2</f>
        <v>695.8</v>
      </c>
      <c r="Q477" s="52">
        <f t="shared" si="139"/>
        <v>5906.000000000001</v>
      </c>
      <c r="R477" s="52"/>
    </row>
    <row r="478" spans="1:18" ht="12.75">
      <c r="A478" s="53" t="s">
        <v>146</v>
      </c>
      <c r="B478" s="65">
        <f t="shared" si="147"/>
        <v>622</v>
      </c>
      <c r="C478" s="65">
        <v>622</v>
      </c>
      <c r="D478" s="50">
        <f t="shared" si="143"/>
        <v>0</v>
      </c>
      <c r="E478" s="55">
        <v>51.3</v>
      </c>
      <c r="F478" s="55">
        <v>51.3</v>
      </c>
      <c r="G478" s="55">
        <v>51.3</v>
      </c>
      <c r="H478" s="55">
        <v>51.3</v>
      </c>
      <c r="I478" s="55">
        <v>46.6</v>
      </c>
      <c r="J478" s="55">
        <v>46.6</v>
      </c>
      <c r="K478" s="55">
        <v>61.4</v>
      </c>
      <c r="L478" s="55">
        <v>61.4</v>
      </c>
      <c r="M478" s="55">
        <v>46.6</v>
      </c>
      <c r="N478" s="55">
        <v>46.6</v>
      </c>
      <c r="O478" s="55">
        <v>46.6</v>
      </c>
      <c r="P478" s="55">
        <v>61</v>
      </c>
      <c r="Q478" s="52">
        <f t="shared" si="139"/>
        <v>622</v>
      </c>
      <c r="R478" s="52"/>
    </row>
    <row r="479" spans="1:18" ht="12.75">
      <c r="A479" s="53" t="s">
        <v>147</v>
      </c>
      <c r="B479" s="65">
        <f t="shared" si="147"/>
        <v>844</v>
      </c>
      <c r="C479" s="65">
        <v>844</v>
      </c>
      <c r="D479" s="50">
        <f t="shared" si="143"/>
        <v>0</v>
      </c>
      <c r="E479" s="55">
        <f>E473*0.01</f>
        <v>63</v>
      </c>
      <c r="F479" s="55">
        <f>F473*0.01</f>
        <v>63</v>
      </c>
      <c r="G479" s="55">
        <v>63</v>
      </c>
      <c r="H479" s="55">
        <v>63</v>
      </c>
      <c r="I479" s="55">
        <v>63</v>
      </c>
      <c r="J479" s="55">
        <v>63</v>
      </c>
      <c r="K479" s="55">
        <v>83</v>
      </c>
      <c r="L479" s="55">
        <v>83</v>
      </c>
      <c r="M479" s="55">
        <v>63</v>
      </c>
      <c r="N479" s="55">
        <v>63</v>
      </c>
      <c r="O479" s="55">
        <v>63</v>
      </c>
      <c r="P479" s="55">
        <v>111</v>
      </c>
      <c r="Q479" s="52">
        <f t="shared" si="139"/>
        <v>844</v>
      </c>
      <c r="R479" s="52"/>
    </row>
    <row r="480" spans="1:18" ht="12.75">
      <c r="A480" s="53" t="s">
        <v>148</v>
      </c>
      <c r="B480" s="65">
        <f t="shared" si="147"/>
        <v>222</v>
      </c>
      <c r="C480" s="65">
        <v>222</v>
      </c>
      <c r="D480" s="50">
        <f t="shared" si="143"/>
        <v>0</v>
      </c>
      <c r="E480" s="55">
        <v>17.6</v>
      </c>
      <c r="F480" s="55">
        <v>17.6</v>
      </c>
      <c r="G480" s="55">
        <v>17.6</v>
      </c>
      <c r="H480" s="55">
        <v>17.6</v>
      </c>
      <c r="I480" s="55">
        <v>18.2</v>
      </c>
      <c r="J480" s="55">
        <v>18.2</v>
      </c>
      <c r="K480" s="55">
        <v>18.2</v>
      </c>
      <c r="L480" s="55">
        <v>18.2</v>
      </c>
      <c r="M480" s="55">
        <v>18.2</v>
      </c>
      <c r="N480" s="55">
        <v>20</v>
      </c>
      <c r="O480" s="55">
        <v>20</v>
      </c>
      <c r="P480" s="55">
        <v>20.6</v>
      </c>
      <c r="Q480" s="52">
        <f t="shared" si="139"/>
        <v>222</v>
      </c>
      <c r="R480" s="52"/>
    </row>
    <row r="481" spans="1:18" ht="12.75">
      <c r="A481" s="53" t="s">
        <v>149</v>
      </c>
      <c r="B481" s="65">
        <f t="shared" si="147"/>
        <v>1688</v>
      </c>
      <c r="C481" s="65">
        <v>1688</v>
      </c>
      <c r="D481" s="50">
        <f t="shared" si="143"/>
        <v>0</v>
      </c>
      <c r="E481" s="55">
        <f>E473*0.02</f>
        <v>126</v>
      </c>
      <c r="F481" s="55">
        <f>F473*0.02</f>
        <v>126</v>
      </c>
      <c r="G481" s="55">
        <v>126</v>
      </c>
      <c r="H481" s="55">
        <v>126</v>
      </c>
      <c r="I481" s="55">
        <v>126</v>
      </c>
      <c r="J481" s="55">
        <v>126</v>
      </c>
      <c r="K481" s="55">
        <v>166</v>
      </c>
      <c r="L481" s="55">
        <v>166</v>
      </c>
      <c r="M481" s="55">
        <v>126</v>
      </c>
      <c r="N481" s="55">
        <v>126</v>
      </c>
      <c r="O481" s="55">
        <v>126</v>
      </c>
      <c r="P481" s="55">
        <v>222</v>
      </c>
      <c r="Q481" s="52">
        <f t="shared" si="139"/>
        <v>1688</v>
      </c>
      <c r="R481" s="52"/>
    </row>
    <row r="482" spans="1:18" ht="12.75">
      <c r="A482" s="53" t="s">
        <v>150</v>
      </c>
      <c r="B482" s="65">
        <f t="shared" si="147"/>
        <v>46654</v>
      </c>
      <c r="C482" s="65">
        <v>46654</v>
      </c>
      <c r="D482" s="50">
        <f t="shared" si="143"/>
        <v>0</v>
      </c>
      <c r="E482" s="55">
        <f>+E483+E484+E485+E486+E487+E488+E489+E490+E493+E495+E497</f>
        <v>4420</v>
      </c>
      <c r="F482" s="55">
        <f aca="true" t="shared" si="153" ref="F482:P482">+F483+F484+F485+F486+F487+F488+F489+F490+F493+F495+F497</f>
        <v>4420</v>
      </c>
      <c r="G482" s="55">
        <f t="shared" si="153"/>
        <v>4450</v>
      </c>
      <c r="H482" s="55">
        <f t="shared" si="153"/>
        <v>3370</v>
      </c>
      <c r="I482" s="55">
        <f t="shared" si="153"/>
        <v>1590</v>
      </c>
      <c r="J482" s="55">
        <f t="shared" si="153"/>
        <v>3590</v>
      </c>
      <c r="K482" s="55">
        <f t="shared" si="153"/>
        <v>2540</v>
      </c>
      <c r="L482" s="55">
        <f t="shared" si="153"/>
        <v>3540</v>
      </c>
      <c r="M482" s="55">
        <f t="shared" si="153"/>
        <v>3700</v>
      </c>
      <c r="N482" s="55">
        <f t="shared" si="153"/>
        <v>5430</v>
      </c>
      <c r="O482" s="55">
        <f t="shared" si="153"/>
        <v>4430</v>
      </c>
      <c r="P482" s="55">
        <f t="shared" si="153"/>
        <v>5174</v>
      </c>
      <c r="Q482" s="52">
        <f t="shared" si="139"/>
        <v>46654</v>
      </c>
      <c r="R482" s="52"/>
    </row>
    <row r="483" spans="1:18" ht="12.75">
      <c r="A483" s="53" t="s">
        <v>151</v>
      </c>
      <c r="B483" s="65">
        <f t="shared" si="147"/>
        <v>464</v>
      </c>
      <c r="C483" s="65">
        <v>464</v>
      </c>
      <c r="D483" s="50">
        <f t="shared" si="143"/>
        <v>0</v>
      </c>
      <c r="E483" s="55">
        <v>40</v>
      </c>
      <c r="F483" s="55">
        <v>40</v>
      </c>
      <c r="G483" s="55">
        <v>40</v>
      </c>
      <c r="H483" s="55">
        <v>40</v>
      </c>
      <c r="I483" s="55">
        <v>40</v>
      </c>
      <c r="J483" s="55">
        <v>40</v>
      </c>
      <c r="K483" s="55">
        <v>40</v>
      </c>
      <c r="L483" s="55">
        <v>40</v>
      </c>
      <c r="M483" s="55">
        <v>40</v>
      </c>
      <c r="N483" s="55">
        <v>40</v>
      </c>
      <c r="O483" s="55">
        <v>40</v>
      </c>
      <c r="P483" s="55">
        <v>24</v>
      </c>
      <c r="Q483" s="52">
        <f t="shared" si="139"/>
        <v>464</v>
      </c>
      <c r="R483" s="52"/>
    </row>
    <row r="484" spans="1:18" ht="12.75">
      <c r="A484" s="53" t="s">
        <v>152</v>
      </c>
      <c r="B484" s="65">
        <f t="shared" si="147"/>
        <v>2800</v>
      </c>
      <c r="C484" s="65">
        <v>2800</v>
      </c>
      <c r="D484" s="50">
        <f t="shared" si="143"/>
        <v>0</v>
      </c>
      <c r="E484" s="55">
        <v>230</v>
      </c>
      <c r="F484" s="55">
        <v>230</v>
      </c>
      <c r="G484" s="55">
        <v>230</v>
      </c>
      <c r="H484" s="55">
        <v>230</v>
      </c>
      <c r="I484" s="55">
        <v>230</v>
      </c>
      <c r="J484" s="55">
        <v>230</v>
      </c>
      <c r="K484" s="55">
        <v>230</v>
      </c>
      <c r="L484" s="55">
        <v>230</v>
      </c>
      <c r="M484" s="55">
        <v>230</v>
      </c>
      <c r="N484" s="55">
        <v>230</v>
      </c>
      <c r="O484" s="55">
        <v>230</v>
      </c>
      <c r="P484" s="55">
        <v>270</v>
      </c>
      <c r="Q484" s="52">
        <f t="shared" si="139"/>
        <v>2800</v>
      </c>
      <c r="R484" s="52"/>
    </row>
    <row r="485" spans="1:18" ht="12.75">
      <c r="A485" s="53" t="s">
        <v>153</v>
      </c>
      <c r="B485" s="65">
        <f t="shared" si="147"/>
        <v>12000</v>
      </c>
      <c r="C485" s="65">
        <v>12000</v>
      </c>
      <c r="D485" s="50">
        <f t="shared" si="143"/>
        <v>0</v>
      </c>
      <c r="E485" s="55">
        <v>1700</v>
      </c>
      <c r="F485" s="55">
        <v>1700</v>
      </c>
      <c r="G485" s="55">
        <v>1700</v>
      </c>
      <c r="H485" s="55">
        <v>1700</v>
      </c>
      <c r="I485" s="55"/>
      <c r="J485" s="55"/>
      <c r="K485" s="55"/>
      <c r="L485" s="55"/>
      <c r="M485" s="55"/>
      <c r="N485" s="55">
        <v>1700</v>
      </c>
      <c r="O485" s="55">
        <v>1700</v>
      </c>
      <c r="P485" s="55">
        <v>1800</v>
      </c>
      <c r="Q485" s="52">
        <f t="shared" si="139"/>
        <v>12000</v>
      </c>
      <c r="R485" s="52"/>
    </row>
    <row r="486" spans="1:18" ht="12.75">
      <c r="A486" s="53" t="s">
        <v>154</v>
      </c>
      <c r="B486" s="65">
        <f t="shared" si="147"/>
        <v>1400</v>
      </c>
      <c r="C486" s="65">
        <v>1400</v>
      </c>
      <c r="D486" s="50">
        <f t="shared" si="143"/>
        <v>0</v>
      </c>
      <c r="E486" s="55">
        <v>120</v>
      </c>
      <c r="F486" s="55">
        <v>120</v>
      </c>
      <c r="G486" s="55">
        <v>120</v>
      </c>
      <c r="H486" s="55">
        <v>120</v>
      </c>
      <c r="I486" s="55">
        <v>110</v>
      </c>
      <c r="J486" s="55">
        <v>110</v>
      </c>
      <c r="K486" s="55">
        <v>110</v>
      </c>
      <c r="L486" s="55">
        <v>110</v>
      </c>
      <c r="M486" s="55">
        <v>120</v>
      </c>
      <c r="N486" s="55">
        <v>120</v>
      </c>
      <c r="O486" s="55">
        <v>120</v>
      </c>
      <c r="P486" s="55">
        <v>120</v>
      </c>
      <c r="Q486" s="52">
        <f t="shared" si="139"/>
        <v>1400</v>
      </c>
      <c r="R486" s="52"/>
    </row>
    <row r="487" spans="1:18" ht="12.75">
      <c r="A487" s="53" t="s">
        <v>155</v>
      </c>
      <c r="B487" s="65">
        <f t="shared" si="147"/>
        <v>500</v>
      </c>
      <c r="C487" s="65">
        <v>500</v>
      </c>
      <c r="D487" s="50">
        <f t="shared" si="143"/>
        <v>0</v>
      </c>
      <c r="E487" s="55">
        <v>50</v>
      </c>
      <c r="F487" s="55">
        <v>50</v>
      </c>
      <c r="G487" s="55">
        <v>50</v>
      </c>
      <c r="H487" s="55">
        <v>50</v>
      </c>
      <c r="I487" s="55">
        <v>50</v>
      </c>
      <c r="J487" s="55">
        <v>50</v>
      </c>
      <c r="K487" s="55"/>
      <c r="L487" s="55"/>
      <c r="M487" s="55">
        <v>50</v>
      </c>
      <c r="N487" s="55">
        <v>50</v>
      </c>
      <c r="O487" s="55">
        <v>50</v>
      </c>
      <c r="P487" s="55">
        <v>50</v>
      </c>
      <c r="Q487" s="52">
        <f t="shared" si="139"/>
        <v>500</v>
      </c>
      <c r="R487" s="52"/>
    </row>
    <row r="488" spans="1:18" ht="12.75">
      <c r="A488" s="53" t="s">
        <v>156</v>
      </c>
      <c r="B488" s="65">
        <f t="shared" si="147"/>
        <v>1940</v>
      </c>
      <c r="C488" s="65">
        <v>1940</v>
      </c>
      <c r="D488" s="50">
        <f t="shared" si="143"/>
        <v>0</v>
      </c>
      <c r="E488" s="55">
        <v>160</v>
      </c>
      <c r="F488" s="55">
        <v>160</v>
      </c>
      <c r="G488" s="55">
        <v>160</v>
      </c>
      <c r="H488" s="55">
        <v>160</v>
      </c>
      <c r="I488" s="55">
        <v>160</v>
      </c>
      <c r="J488" s="55">
        <v>160</v>
      </c>
      <c r="K488" s="55">
        <v>160</v>
      </c>
      <c r="L488" s="55">
        <v>160</v>
      </c>
      <c r="M488" s="55">
        <v>160</v>
      </c>
      <c r="N488" s="55">
        <v>170</v>
      </c>
      <c r="O488" s="55">
        <v>170</v>
      </c>
      <c r="P488" s="55">
        <v>160</v>
      </c>
      <c r="Q488" s="52">
        <f t="shared" si="139"/>
        <v>1940</v>
      </c>
      <c r="R488" s="52"/>
    </row>
    <row r="489" spans="1:18" ht="12.75">
      <c r="A489" s="53" t="s">
        <v>157</v>
      </c>
      <c r="B489" s="65">
        <f t="shared" si="147"/>
        <v>400</v>
      </c>
      <c r="C489" s="65">
        <v>400</v>
      </c>
      <c r="D489" s="50">
        <f t="shared" si="143"/>
        <v>0</v>
      </c>
      <c r="E489" s="55">
        <v>50</v>
      </c>
      <c r="F489" s="55">
        <v>50</v>
      </c>
      <c r="G489" s="55">
        <v>50</v>
      </c>
      <c r="H489" s="55">
        <v>50</v>
      </c>
      <c r="I489" s="55"/>
      <c r="J489" s="55"/>
      <c r="K489" s="55"/>
      <c r="L489" s="55"/>
      <c r="M489" s="55">
        <v>50</v>
      </c>
      <c r="N489" s="55">
        <v>50</v>
      </c>
      <c r="O489" s="55">
        <v>50</v>
      </c>
      <c r="P489" s="55">
        <v>50</v>
      </c>
      <c r="Q489" s="52">
        <f t="shared" si="139"/>
        <v>400</v>
      </c>
      <c r="R489" s="52"/>
    </row>
    <row r="490" spans="1:18" ht="12.75">
      <c r="A490" s="53" t="s">
        <v>158</v>
      </c>
      <c r="B490" s="65">
        <f t="shared" si="147"/>
        <v>60</v>
      </c>
      <c r="C490" s="65">
        <v>60</v>
      </c>
      <c r="D490" s="50">
        <f t="shared" si="143"/>
        <v>0</v>
      </c>
      <c r="E490" s="55"/>
      <c r="F490" s="55"/>
      <c r="G490" s="55">
        <v>30</v>
      </c>
      <c r="H490" s="55"/>
      <c r="I490" s="55"/>
      <c r="J490" s="55"/>
      <c r="K490" s="55"/>
      <c r="L490" s="55"/>
      <c r="M490" s="55"/>
      <c r="N490" s="55"/>
      <c r="O490" s="55"/>
      <c r="P490" s="55">
        <v>30</v>
      </c>
      <c r="Q490" s="52">
        <f t="shared" si="139"/>
        <v>60</v>
      </c>
      <c r="R490" s="52"/>
    </row>
    <row r="491" spans="1:18" ht="12.75">
      <c r="A491" s="53" t="s">
        <v>159</v>
      </c>
      <c r="B491" s="65">
        <f t="shared" si="147"/>
        <v>0</v>
      </c>
      <c r="C491" s="65"/>
      <c r="D491" s="50">
        <f t="shared" si="143"/>
        <v>0</v>
      </c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2">
        <f t="shared" si="139"/>
        <v>0</v>
      </c>
      <c r="R491" s="52"/>
    </row>
    <row r="492" spans="1:18" ht="12.75">
      <c r="A492" s="53" t="s">
        <v>160</v>
      </c>
      <c r="B492" s="65">
        <f t="shared" si="147"/>
        <v>0</v>
      </c>
      <c r="C492" s="65"/>
      <c r="D492" s="50">
        <f t="shared" si="143"/>
        <v>0</v>
      </c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2">
        <f t="shared" si="139"/>
        <v>0</v>
      </c>
      <c r="R492" s="52"/>
    </row>
    <row r="493" spans="1:18" ht="12.75">
      <c r="A493" s="53" t="s">
        <v>161</v>
      </c>
      <c r="B493" s="65">
        <f t="shared" si="147"/>
        <v>160</v>
      </c>
      <c r="C493" s="65">
        <v>160</v>
      </c>
      <c r="D493" s="50">
        <f t="shared" si="143"/>
        <v>0</v>
      </c>
      <c r="E493" s="55">
        <v>20</v>
      </c>
      <c r="F493" s="55">
        <v>20</v>
      </c>
      <c r="G493" s="55">
        <v>20</v>
      </c>
      <c r="H493" s="55">
        <v>20</v>
      </c>
      <c r="I493" s="55"/>
      <c r="J493" s="55"/>
      <c r="K493" s="55"/>
      <c r="L493" s="55"/>
      <c r="M493" s="55">
        <v>20</v>
      </c>
      <c r="N493" s="55">
        <v>20</v>
      </c>
      <c r="O493" s="55">
        <v>20</v>
      </c>
      <c r="P493" s="55">
        <v>20</v>
      </c>
      <c r="Q493" s="52">
        <f t="shared" si="139"/>
        <v>160</v>
      </c>
      <c r="R493" s="52"/>
    </row>
    <row r="494" spans="1:18" ht="12.75">
      <c r="A494" s="53" t="s">
        <v>162</v>
      </c>
      <c r="B494" s="65">
        <f t="shared" si="147"/>
        <v>0</v>
      </c>
      <c r="C494" s="65"/>
      <c r="D494" s="50">
        <f t="shared" si="143"/>
        <v>0</v>
      </c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2">
        <f t="shared" si="139"/>
        <v>0</v>
      </c>
      <c r="R494" s="52"/>
    </row>
    <row r="495" spans="1:18" ht="12.75">
      <c r="A495" s="53" t="s">
        <v>163</v>
      </c>
      <c r="B495" s="65">
        <f t="shared" si="147"/>
        <v>26600</v>
      </c>
      <c r="C495" s="65">
        <v>26600</v>
      </c>
      <c r="D495" s="50">
        <f t="shared" si="143"/>
        <v>0</v>
      </c>
      <c r="E495" s="55">
        <v>2000</v>
      </c>
      <c r="F495" s="55">
        <v>2000</v>
      </c>
      <c r="G495" s="55">
        <v>2000</v>
      </c>
      <c r="H495" s="55">
        <v>1000</v>
      </c>
      <c r="I495" s="55">
        <v>1000</v>
      </c>
      <c r="J495" s="55">
        <v>3000</v>
      </c>
      <c r="K495" s="55">
        <v>2000</v>
      </c>
      <c r="L495" s="55">
        <v>3000</v>
      </c>
      <c r="M495" s="55">
        <v>3000</v>
      </c>
      <c r="N495" s="55">
        <v>3000</v>
      </c>
      <c r="O495" s="55">
        <v>2000</v>
      </c>
      <c r="P495" s="55">
        <v>2600</v>
      </c>
      <c r="Q495" s="52">
        <f t="shared" si="139"/>
        <v>26600</v>
      </c>
      <c r="R495" s="52"/>
    </row>
    <row r="496" spans="1:18" ht="12.75">
      <c r="A496" s="53" t="s">
        <v>164</v>
      </c>
      <c r="B496" s="65">
        <f t="shared" si="147"/>
        <v>0</v>
      </c>
      <c r="C496" s="65"/>
      <c r="D496" s="50">
        <f t="shared" si="143"/>
        <v>0</v>
      </c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2">
        <f t="shared" si="139"/>
        <v>0</v>
      </c>
      <c r="R496" s="52"/>
    </row>
    <row r="497" spans="1:18" ht="33.75">
      <c r="A497" s="57" t="s">
        <v>165</v>
      </c>
      <c r="B497" s="65">
        <f t="shared" si="147"/>
        <v>330</v>
      </c>
      <c r="C497" s="65">
        <v>330</v>
      </c>
      <c r="D497" s="50">
        <f t="shared" si="143"/>
        <v>0</v>
      </c>
      <c r="E497" s="55">
        <f aca="true" t="shared" si="154" ref="E497:P497">E498+E499+E500</f>
        <v>50</v>
      </c>
      <c r="F497" s="55">
        <f t="shared" si="154"/>
        <v>50</v>
      </c>
      <c r="G497" s="55">
        <f t="shared" si="154"/>
        <v>50</v>
      </c>
      <c r="H497" s="55">
        <f t="shared" si="154"/>
        <v>0</v>
      </c>
      <c r="I497" s="55">
        <f t="shared" si="154"/>
        <v>0</v>
      </c>
      <c r="J497" s="55">
        <f t="shared" si="154"/>
        <v>0</v>
      </c>
      <c r="K497" s="55">
        <f t="shared" si="154"/>
        <v>0</v>
      </c>
      <c r="L497" s="55">
        <f t="shared" si="154"/>
        <v>0</v>
      </c>
      <c r="M497" s="55">
        <f t="shared" si="154"/>
        <v>30</v>
      </c>
      <c r="N497" s="55">
        <f t="shared" si="154"/>
        <v>50</v>
      </c>
      <c r="O497" s="55">
        <f t="shared" si="154"/>
        <v>50</v>
      </c>
      <c r="P497" s="55">
        <f t="shared" si="154"/>
        <v>50</v>
      </c>
      <c r="Q497" s="52">
        <f t="shared" si="139"/>
        <v>330</v>
      </c>
      <c r="R497" s="52"/>
    </row>
    <row r="498" spans="1:18" ht="33.75">
      <c r="A498" s="57" t="s">
        <v>166</v>
      </c>
      <c r="B498" s="65">
        <f t="shared" si="147"/>
        <v>0</v>
      </c>
      <c r="C498" s="65"/>
      <c r="D498" s="50">
        <f t="shared" si="143"/>
        <v>0</v>
      </c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2">
        <f t="shared" si="139"/>
        <v>0</v>
      </c>
      <c r="R498" s="52"/>
    </row>
    <row r="499" spans="1:18" ht="22.5">
      <c r="A499" s="57" t="s">
        <v>167</v>
      </c>
      <c r="B499" s="65">
        <f t="shared" si="147"/>
        <v>330</v>
      </c>
      <c r="C499" s="65">
        <v>330</v>
      </c>
      <c r="D499" s="50">
        <f t="shared" si="143"/>
        <v>0</v>
      </c>
      <c r="E499" s="55">
        <v>50</v>
      </c>
      <c r="F499" s="55">
        <v>50</v>
      </c>
      <c r="G499" s="55">
        <v>50</v>
      </c>
      <c r="H499" s="55"/>
      <c r="I499" s="55"/>
      <c r="J499" s="55"/>
      <c r="K499" s="55"/>
      <c r="L499" s="55"/>
      <c r="M499" s="55">
        <v>30</v>
      </c>
      <c r="N499" s="55">
        <v>50</v>
      </c>
      <c r="O499" s="55">
        <v>50</v>
      </c>
      <c r="P499" s="55">
        <v>50</v>
      </c>
      <c r="Q499" s="52">
        <f t="shared" si="139"/>
        <v>330</v>
      </c>
      <c r="R499" s="52"/>
    </row>
    <row r="500" spans="1:18" ht="33.75">
      <c r="A500" s="57" t="s">
        <v>168</v>
      </c>
      <c r="B500" s="65">
        <f t="shared" si="147"/>
        <v>0</v>
      </c>
      <c r="C500" s="65"/>
      <c r="D500" s="50">
        <f t="shared" si="143"/>
        <v>0</v>
      </c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2">
        <f t="shared" si="139"/>
        <v>0</v>
      </c>
      <c r="R500" s="52"/>
    </row>
    <row r="501" spans="1:18" ht="12.75">
      <c r="A501" s="53" t="s">
        <v>169</v>
      </c>
      <c r="B501" s="65">
        <f t="shared" si="147"/>
        <v>0</v>
      </c>
      <c r="C501" s="65"/>
      <c r="D501" s="50">
        <f t="shared" si="143"/>
        <v>0</v>
      </c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2">
        <f t="shared" si="139"/>
        <v>0</v>
      </c>
      <c r="R501" s="52"/>
    </row>
    <row r="502" spans="1:18" ht="12.75">
      <c r="A502" s="53" t="s">
        <v>170</v>
      </c>
      <c r="B502" s="65">
        <f t="shared" si="147"/>
        <v>390</v>
      </c>
      <c r="C502" s="65">
        <v>390</v>
      </c>
      <c r="D502" s="50">
        <f t="shared" si="143"/>
        <v>0</v>
      </c>
      <c r="E502" s="55">
        <f aca="true" t="shared" si="155" ref="E502:P502">E503+E506</f>
        <v>50</v>
      </c>
      <c r="F502" s="55">
        <f t="shared" si="155"/>
        <v>50</v>
      </c>
      <c r="G502" s="55">
        <f t="shared" si="155"/>
        <v>50</v>
      </c>
      <c r="H502" s="55">
        <f t="shared" si="155"/>
        <v>40</v>
      </c>
      <c r="I502" s="55">
        <f t="shared" si="155"/>
        <v>0</v>
      </c>
      <c r="J502" s="55">
        <f t="shared" si="155"/>
        <v>0</v>
      </c>
      <c r="K502" s="55">
        <f t="shared" si="155"/>
        <v>0</v>
      </c>
      <c r="L502" s="55">
        <f t="shared" si="155"/>
        <v>0</v>
      </c>
      <c r="M502" s="55">
        <f t="shared" si="155"/>
        <v>50</v>
      </c>
      <c r="N502" s="55">
        <f t="shared" si="155"/>
        <v>50</v>
      </c>
      <c r="O502" s="55">
        <f t="shared" si="155"/>
        <v>50</v>
      </c>
      <c r="P502" s="55">
        <f t="shared" si="155"/>
        <v>50</v>
      </c>
      <c r="Q502" s="52">
        <f aca="true" t="shared" si="156" ref="Q502:Q565">E502+F502+G502+H502+I502+J502+K502+L502+M502+N502+O502+P502</f>
        <v>390</v>
      </c>
      <c r="R502" s="52"/>
    </row>
    <row r="503" spans="1:18" ht="12.75">
      <c r="A503" s="53" t="s">
        <v>171</v>
      </c>
      <c r="B503" s="65">
        <f t="shared" si="147"/>
        <v>390</v>
      </c>
      <c r="C503" s="65">
        <v>390</v>
      </c>
      <c r="D503" s="50">
        <f t="shared" si="143"/>
        <v>0</v>
      </c>
      <c r="E503" s="55">
        <f aca="true" t="shared" si="157" ref="E503:P504">E504</f>
        <v>50</v>
      </c>
      <c r="F503" s="55">
        <f t="shared" si="157"/>
        <v>50</v>
      </c>
      <c r="G503" s="55">
        <f t="shared" si="157"/>
        <v>50</v>
      </c>
      <c r="H503" s="55">
        <f t="shared" si="157"/>
        <v>40</v>
      </c>
      <c r="I503" s="55">
        <f t="shared" si="157"/>
        <v>0</v>
      </c>
      <c r="J503" s="55">
        <f t="shared" si="157"/>
        <v>0</v>
      </c>
      <c r="K503" s="55">
        <f t="shared" si="157"/>
        <v>0</v>
      </c>
      <c r="L503" s="55">
        <f t="shared" si="157"/>
        <v>0</v>
      </c>
      <c r="M503" s="55">
        <f t="shared" si="157"/>
        <v>50</v>
      </c>
      <c r="N503" s="55">
        <f t="shared" si="157"/>
        <v>50</v>
      </c>
      <c r="O503" s="55">
        <f t="shared" si="157"/>
        <v>50</v>
      </c>
      <c r="P503" s="55">
        <f t="shared" si="157"/>
        <v>50</v>
      </c>
      <c r="Q503" s="52">
        <f t="shared" si="156"/>
        <v>390</v>
      </c>
      <c r="R503" s="52"/>
    </row>
    <row r="504" spans="1:18" ht="22.5">
      <c r="A504" s="57" t="s">
        <v>172</v>
      </c>
      <c r="B504" s="65">
        <f t="shared" si="147"/>
        <v>390</v>
      </c>
      <c r="C504" s="65">
        <v>390</v>
      </c>
      <c r="D504" s="50">
        <f t="shared" si="143"/>
        <v>0</v>
      </c>
      <c r="E504" s="55">
        <f t="shared" si="157"/>
        <v>50</v>
      </c>
      <c r="F504" s="55">
        <f t="shared" si="157"/>
        <v>50</v>
      </c>
      <c r="G504" s="55">
        <f t="shared" si="157"/>
        <v>50</v>
      </c>
      <c r="H504" s="55">
        <f t="shared" si="157"/>
        <v>40</v>
      </c>
      <c r="I504" s="55">
        <f t="shared" si="157"/>
        <v>0</v>
      </c>
      <c r="J504" s="55">
        <f t="shared" si="157"/>
        <v>0</v>
      </c>
      <c r="K504" s="55">
        <f t="shared" si="157"/>
        <v>0</v>
      </c>
      <c r="L504" s="55">
        <f t="shared" si="157"/>
        <v>0</v>
      </c>
      <c r="M504" s="55">
        <f t="shared" si="157"/>
        <v>50</v>
      </c>
      <c r="N504" s="55">
        <f t="shared" si="157"/>
        <v>50</v>
      </c>
      <c r="O504" s="55">
        <f t="shared" si="157"/>
        <v>50</v>
      </c>
      <c r="P504" s="55">
        <f t="shared" si="157"/>
        <v>50</v>
      </c>
      <c r="Q504" s="52">
        <f t="shared" si="156"/>
        <v>390</v>
      </c>
      <c r="R504" s="52"/>
    </row>
    <row r="505" spans="1:18" ht="12.75">
      <c r="A505" s="53" t="s">
        <v>173</v>
      </c>
      <c r="B505" s="65">
        <f t="shared" si="147"/>
        <v>390</v>
      </c>
      <c r="C505" s="65">
        <v>390</v>
      </c>
      <c r="D505" s="50">
        <f t="shared" si="143"/>
        <v>0</v>
      </c>
      <c r="E505" s="55">
        <v>50</v>
      </c>
      <c r="F505" s="55">
        <v>50</v>
      </c>
      <c r="G505" s="55">
        <v>50</v>
      </c>
      <c r="H505" s="55">
        <v>40</v>
      </c>
      <c r="I505" s="55"/>
      <c r="J505" s="55"/>
      <c r="K505" s="55"/>
      <c r="L505" s="55"/>
      <c r="M505" s="55">
        <v>50</v>
      </c>
      <c r="N505" s="55">
        <v>50</v>
      </c>
      <c r="O505" s="55">
        <v>50</v>
      </c>
      <c r="P505" s="55">
        <v>50</v>
      </c>
      <c r="Q505" s="52">
        <f t="shared" si="156"/>
        <v>390</v>
      </c>
      <c r="R505" s="52"/>
    </row>
    <row r="506" spans="1:18" ht="12.75">
      <c r="A506" s="53" t="s">
        <v>174</v>
      </c>
      <c r="B506" s="65">
        <f t="shared" si="147"/>
        <v>0</v>
      </c>
      <c r="C506" s="65">
        <v>0</v>
      </c>
      <c r="D506" s="50">
        <f t="shared" si="143"/>
        <v>0</v>
      </c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2">
        <f t="shared" si="156"/>
        <v>0</v>
      </c>
      <c r="R506" s="52"/>
    </row>
    <row r="507" spans="1:18" ht="12.75">
      <c r="A507" s="53" t="s">
        <v>175</v>
      </c>
      <c r="B507" s="65">
        <f t="shared" si="147"/>
        <v>0</v>
      </c>
      <c r="C507" s="65"/>
      <c r="D507" s="50">
        <f t="shared" si="143"/>
        <v>0</v>
      </c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2">
        <f t="shared" si="156"/>
        <v>0</v>
      </c>
      <c r="R507" s="52"/>
    </row>
    <row r="508" spans="1:18" ht="12.75">
      <c r="A508" s="53" t="s">
        <v>176</v>
      </c>
      <c r="B508" s="65">
        <f t="shared" si="147"/>
        <v>0</v>
      </c>
      <c r="C508" s="65"/>
      <c r="D508" s="50">
        <f t="shared" si="143"/>
        <v>0</v>
      </c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2">
        <f t="shared" si="156"/>
        <v>0</v>
      </c>
      <c r="R508" s="52"/>
    </row>
    <row r="509" spans="1:18" ht="12.75">
      <c r="A509" s="53" t="s">
        <v>177</v>
      </c>
      <c r="B509" s="65">
        <f t="shared" si="147"/>
        <v>140715.99999999997</v>
      </c>
      <c r="C509" s="65">
        <v>140716</v>
      </c>
      <c r="D509" s="50">
        <f t="shared" si="143"/>
        <v>0</v>
      </c>
      <c r="E509" s="55">
        <f aca="true" t="shared" si="158" ref="E509:P509">E471</f>
        <v>11468.9</v>
      </c>
      <c r="F509" s="55">
        <f t="shared" si="158"/>
        <v>11468.9</v>
      </c>
      <c r="G509" s="55">
        <f t="shared" si="158"/>
        <v>11587.7</v>
      </c>
      <c r="H509" s="55">
        <f t="shared" si="158"/>
        <v>10497.7</v>
      </c>
      <c r="I509" s="55">
        <f t="shared" si="158"/>
        <v>8673.6</v>
      </c>
      <c r="J509" s="55">
        <f t="shared" si="158"/>
        <v>10673.6</v>
      </c>
      <c r="K509" s="55">
        <f t="shared" si="158"/>
        <v>11838.4</v>
      </c>
      <c r="L509" s="55">
        <f t="shared" si="158"/>
        <v>12838.4</v>
      </c>
      <c r="M509" s="55">
        <f t="shared" si="158"/>
        <v>10833.6</v>
      </c>
      <c r="N509" s="55">
        <f t="shared" si="158"/>
        <v>12565.4</v>
      </c>
      <c r="O509" s="55">
        <f t="shared" si="158"/>
        <v>11565.4</v>
      </c>
      <c r="P509" s="55">
        <f t="shared" si="158"/>
        <v>16704.4</v>
      </c>
      <c r="Q509" s="52">
        <f t="shared" si="156"/>
        <v>140715.99999999997</v>
      </c>
      <c r="R509" s="52"/>
    </row>
    <row r="510" spans="1:18" ht="22.5">
      <c r="A510" s="57" t="s">
        <v>178</v>
      </c>
      <c r="B510" s="65">
        <f t="shared" si="147"/>
        <v>2000</v>
      </c>
      <c r="C510" s="65">
        <v>2000</v>
      </c>
      <c r="D510" s="50">
        <f t="shared" si="143"/>
        <v>0</v>
      </c>
      <c r="E510" s="55">
        <v>170</v>
      </c>
      <c r="F510" s="55">
        <v>170</v>
      </c>
      <c r="G510" s="55">
        <v>170</v>
      </c>
      <c r="H510" s="55">
        <v>170</v>
      </c>
      <c r="I510" s="55">
        <v>160</v>
      </c>
      <c r="J510" s="55">
        <v>160</v>
      </c>
      <c r="K510" s="55">
        <v>160</v>
      </c>
      <c r="L510" s="55">
        <v>160</v>
      </c>
      <c r="M510" s="55">
        <v>170</v>
      </c>
      <c r="N510" s="55">
        <v>170</v>
      </c>
      <c r="O510" s="55">
        <v>170</v>
      </c>
      <c r="P510" s="55">
        <v>170</v>
      </c>
      <c r="Q510" s="52">
        <f t="shared" si="156"/>
        <v>2000</v>
      </c>
      <c r="R510" s="52"/>
    </row>
    <row r="511" spans="1:18" ht="22.5">
      <c r="A511" s="57" t="s">
        <v>179</v>
      </c>
      <c r="B511" s="65">
        <f t="shared" si="147"/>
        <v>138715.99999999997</v>
      </c>
      <c r="C511" s="65">
        <v>138716</v>
      </c>
      <c r="D511" s="50">
        <f t="shared" si="143"/>
        <v>0</v>
      </c>
      <c r="E511" s="55">
        <f aca="true" t="shared" si="159" ref="E511:P511">E509-E510</f>
        <v>11298.9</v>
      </c>
      <c r="F511" s="55">
        <f t="shared" si="159"/>
        <v>11298.9</v>
      </c>
      <c r="G511" s="55">
        <f t="shared" si="159"/>
        <v>11417.7</v>
      </c>
      <c r="H511" s="55">
        <f t="shared" si="159"/>
        <v>10327.7</v>
      </c>
      <c r="I511" s="55">
        <f t="shared" si="159"/>
        <v>8513.6</v>
      </c>
      <c r="J511" s="55">
        <f t="shared" si="159"/>
        <v>10513.6</v>
      </c>
      <c r="K511" s="55">
        <f t="shared" si="159"/>
        <v>11678.4</v>
      </c>
      <c r="L511" s="55">
        <f t="shared" si="159"/>
        <v>12678.4</v>
      </c>
      <c r="M511" s="55">
        <f t="shared" si="159"/>
        <v>10663.6</v>
      </c>
      <c r="N511" s="55">
        <f t="shared" si="159"/>
        <v>12395.4</v>
      </c>
      <c r="O511" s="55">
        <f t="shared" si="159"/>
        <v>11395.4</v>
      </c>
      <c r="P511" s="55">
        <f t="shared" si="159"/>
        <v>16534.4</v>
      </c>
      <c r="Q511" s="52">
        <f t="shared" si="156"/>
        <v>138715.99999999997</v>
      </c>
      <c r="R511" s="52"/>
    </row>
    <row r="512" spans="1:18" ht="12.75">
      <c r="A512" s="53" t="s">
        <v>180</v>
      </c>
      <c r="B512" s="65"/>
      <c r="C512" s="65"/>
      <c r="D512" s="50">
        <f t="shared" si="143"/>
        <v>0</v>
      </c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2">
        <f t="shared" si="156"/>
        <v>0</v>
      </c>
      <c r="R512" s="52"/>
    </row>
    <row r="513" spans="1:18" ht="12.75">
      <c r="A513" s="53" t="s">
        <v>181</v>
      </c>
      <c r="B513" s="65"/>
      <c r="C513" s="65"/>
      <c r="D513" s="50">
        <f t="shared" si="143"/>
        <v>0</v>
      </c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2">
        <f t="shared" si="156"/>
        <v>0</v>
      </c>
      <c r="R513" s="52"/>
    </row>
    <row r="514" spans="1:18" ht="12.75">
      <c r="A514" s="53" t="s">
        <v>182</v>
      </c>
      <c r="B514" s="65"/>
      <c r="C514" s="65"/>
      <c r="D514" s="50">
        <f t="shared" si="143"/>
        <v>0</v>
      </c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2">
        <f t="shared" si="156"/>
        <v>0</v>
      </c>
      <c r="R514" s="52"/>
    </row>
    <row r="515" spans="1:18" ht="12.75">
      <c r="A515" s="53" t="s">
        <v>183</v>
      </c>
      <c r="B515" s="65"/>
      <c r="C515" s="65"/>
      <c r="D515" s="50">
        <f t="shared" si="143"/>
        <v>0</v>
      </c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2">
        <f t="shared" si="156"/>
        <v>0</v>
      </c>
      <c r="R515" s="52"/>
    </row>
    <row r="516" spans="1:18" ht="12.75">
      <c r="A516" s="53" t="s">
        <v>184</v>
      </c>
      <c r="B516" s="65"/>
      <c r="C516" s="65"/>
      <c r="D516" s="50">
        <f t="shared" si="143"/>
        <v>0</v>
      </c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2">
        <f t="shared" si="156"/>
        <v>0</v>
      </c>
      <c r="R516" s="52"/>
    </row>
    <row r="517" spans="1:18" ht="12.75">
      <c r="A517" s="53" t="s">
        <v>185</v>
      </c>
      <c r="B517" s="65"/>
      <c r="C517" s="65"/>
      <c r="D517" s="50">
        <f t="shared" si="143"/>
        <v>0</v>
      </c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2">
        <f t="shared" si="156"/>
        <v>0</v>
      </c>
      <c r="R517" s="52"/>
    </row>
    <row r="518" spans="1:18" ht="12.75">
      <c r="A518" s="53" t="s">
        <v>185</v>
      </c>
      <c r="B518" s="65"/>
      <c r="C518" s="65"/>
      <c r="D518" s="50">
        <f t="shared" si="143"/>
        <v>0</v>
      </c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2">
        <f t="shared" si="156"/>
        <v>0</v>
      </c>
      <c r="R518" s="52"/>
    </row>
    <row r="519" spans="1:18" ht="12.75">
      <c r="A519" s="61" t="s">
        <v>195</v>
      </c>
      <c r="B519" s="62"/>
      <c r="C519" s="62"/>
      <c r="D519" s="50">
        <f t="shared" si="143"/>
        <v>0</v>
      </c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52">
        <f t="shared" si="156"/>
        <v>0</v>
      </c>
      <c r="R519" s="52"/>
    </row>
    <row r="520" spans="1:18" ht="33.75">
      <c r="A520" s="48" t="s">
        <v>137</v>
      </c>
      <c r="B520" s="64">
        <f>B521</f>
        <v>117758.99999999999</v>
      </c>
      <c r="C520" s="64">
        <v>117759</v>
      </c>
      <c r="D520" s="50">
        <f aca="true" t="shared" si="160" ref="D520:D562">+C520-B520</f>
        <v>0</v>
      </c>
      <c r="E520" s="55">
        <v>1</v>
      </c>
      <c r="F520" s="55">
        <v>2</v>
      </c>
      <c r="G520" s="55">
        <v>3</v>
      </c>
      <c r="H520" s="55">
        <v>4</v>
      </c>
      <c r="I520" s="55">
        <v>5</v>
      </c>
      <c r="J520" s="55">
        <v>6</v>
      </c>
      <c r="K520" s="55">
        <v>7</v>
      </c>
      <c r="L520" s="55">
        <v>8</v>
      </c>
      <c r="M520" s="55">
        <v>9</v>
      </c>
      <c r="N520" s="55">
        <v>10</v>
      </c>
      <c r="O520" s="55">
        <v>11</v>
      </c>
      <c r="P520" s="55">
        <v>12</v>
      </c>
      <c r="Q520" s="52">
        <f t="shared" si="156"/>
        <v>78</v>
      </c>
      <c r="R520" s="52"/>
    </row>
    <row r="521" spans="1:18" ht="12.75">
      <c r="A521" s="53" t="s">
        <v>138</v>
      </c>
      <c r="B521" s="65">
        <f>SUM(E521:P521)</f>
        <v>117758.99999999999</v>
      </c>
      <c r="C521" s="65">
        <v>117759</v>
      </c>
      <c r="D521" s="50">
        <f t="shared" si="160"/>
        <v>0</v>
      </c>
      <c r="E521" s="55">
        <f aca="true" t="shared" si="161" ref="E521:P521">E522</f>
        <v>11875</v>
      </c>
      <c r="F521" s="55">
        <f t="shared" si="161"/>
        <v>11955</v>
      </c>
      <c r="G521" s="55">
        <f t="shared" si="161"/>
        <v>11141.4</v>
      </c>
      <c r="H521" s="55">
        <f t="shared" si="161"/>
        <v>11961.4</v>
      </c>
      <c r="I521" s="55">
        <f t="shared" si="161"/>
        <v>10600.4</v>
      </c>
      <c r="J521" s="55">
        <f t="shared" si="161"/>
        <v>6700.599999999999</v>
      </c>
      <c r="K521" s="55">
        <f t="shared" si="161"/>
        <v>6580</v>
      </c>
      <c r="L521" s="55">
        <f t="shared" si="161"/>
        <v>7599</v>
      </c>
      <c r="M521" s="55">
        <f t="shared" si="161"/>
        <v>7676.4</v>
      </c>
      <c r="N521" s="55">
        <f t="shared" si="161"/>
        <v>12091.4</v>
      </c>
      <c r="O521" s="55">
        <f t="shared" si="161"/>
        <v>11171.4</v>
      </c>
      <c r="P521" s="55">
        <f t="shared" si="161"/>
        <v>8407</v>
      </c>
      <c r="Q521" s="52">
        <f t="shared" si="156"/>
        <v>117758.99999999999</v>
      </c>
      <c r="R521" s="52"/>
    </row>
    <row r="522" spans="1:18" ht="12.75">
      <c r="A522" s="53" t="s">
        <v>139</v>
      </c>
      <c r="B522" s="65">
        <f aca="true" t="shared" si="162" ref="B522:B562">SUM(E522:P522)</f>
        <v>117758.99999999999</v>
      </c>
      <c r="C522" s="65">
        <v>117759</v>
      </c>
      <c r="D522" s="50">
        <f t="shared" si="160"/>
        <v>0</v>
      </c>
      <c r="E522" s="55">
        <f aca="true" t="shared" si="163" ref="E522:P522">E523+E553</f>
        <v>11875</v>
      </c>
      <c r="F522" s="55">
        <f t="shared" si="163"/>
        <v>11955</v>
      </c>
      <c r="G522" s="55">
        <f t="shared" si="163"/>
        <v>11141.4</v>
      </c>
      <c r="H522" s="55">
        <f t="shared" si="163"/>
        <v>11961.4</v>
      </c>
      <c r="I522" s="55">
        <f t="shared" si="163"/>
        <v>10600.4</v>
      </c>
      <c r="J522" s="55">
        <f t="shared" si="163"/>
        <v>6700.599999999999</v>
      </c>
      <c r="K522" s="55">
        <f t="shared" si="163"/>
        <v>6580</v>
      </c>
      <c r="L522" s="55">
        <f t="shared" si="163"/>
        <v>7599</v>
      </c>
      <c r="M522" s="55">
        <f t="shared" si="163"/>
        <v>7676.4</v>
      </c>
      <c r="N522" s="55">
        <f t="shared" si="163"/>
        <v>12091.4</v>
      </c>
      <c r="O522" s="55">
        <f t="shared" si="163"/>
        <v>11171.4</v>
      </c>
      <c r="P522" s="55">
        <f t="shared" si="163"/>
        <v>8407</v>
      </c>
      <c r="Q522" s="52">
        <f t="shared" si="156"/>
        <v>117758.99999999999</v>
      </c>
      <c r="R522" s="52"/>
    </row>
    <row r="523" spans="1:18" ht="12.75">
      <c r="A523" s="53" t="s">
        <v>140</v>
      </c>
      <c r="B523" s="65">
        <f t="shared" si="162"/>
        <v>117570.29999999999</v>
      </c>
      <c r="C523" s="65">
        <v>117570.3</v>
      </c>
      <c r="D523" s="50">
        <f t="shared" si="160"/>
        <v>0</v>
      </c>
      <c r="E523" s="55">
        <f aca="true" t="shared" si="164" ref="E523:P523">E524+E526+E533</f>
        <v>11825</v>
      </c>
      <c r="F523" s="55">
        <f t="shared" si="164"/>
        <v>11905</v>
      </c>
      <c r="G523" s="55">
        <f t="shared" si="164"/>
        <v>11091.4</v>
      </c>
      <c r="H523" s="55">
        <f t="shared" si="164"/>
        <v>11961.4</v>
      </c>
      <c r="I523" s="55">
        <f t="shared" si="164"/>
        <v>10600.4</v>
      </c>
      <c r="J523" s="55">
        <f t="shared" si="164"/>
        <v>6661.9</v>
      </c>
      <c r="K523" s="55">
        <f t="shared" si="164"/>
        <v>6580</v>
      </c>
      <c r="L523" s="55">
        <f t="shared" si="164"/>
        <v>7599</v>
      </c>
      <c r="M523" s="55">
        <f t="shared" si="164"/>
        <v>7676.4</v>
      </c>
      <c r="N523" s="55">
        <f t="shared" si="164"/>
        <v>12091.4</v>
      </c>
      <c r="O523" s="55">
        <f t="shared" si="164"/>
        <v>11171.4</v>
      </c>
      <c r="P523" s="55">
        <f t="shared" si="164"/>
        <v>8407</v>
      </c>
      <c r="Q523" s="52">
        <f t="shared" si="156"/>
        <v>117570.29999999999</v>
      </c>
      <c r="R523" s="52"/>
    </row>
    <row r="524" spans="1:18" ht="12.75">
      <c r="A524" s="53" t="s">
        <v>141</v>
      </c>
      <c r="B524" s="65">
        <f t="shared" si="162"/>
        <v>59808</v>
      </c>
      <c r="C524" s="65">
        <v>59808</v>
      </c>
      <c r="D524" s="50">
        <f t="shared" si="160"/>
        <v>0</v>
      </c>
      <c r="E524" s="55">
        <f aca="true" t="shared" si="165" ref="E524:P524">E525</f>
        <v>5000</v>
      </c>
      <c r="F524" s="55">
        <f t="shared" si="165"/>
        <v>5000</v>
      </c>
      <c r="G524" s="55">
        <f t="shared" si="165"/>
        <v>5240</v>
      </c>
      <c r="H524" s="55">
        <f t="shared" si="165"/>
        <v>5240</v>
      </c>
      <c r="I524" s="55">
        <f t="shared" si="165"/>
        <v>5180</v>
      </c>
      <c r="J524" s="55">
        <f t="shared" si="165"/>
        <v>5228</v>
      </c>
      <c r="K524" s="55">
        <f t="shared" si="165"/>
        <v>5180</v>
      </c>
      <c r="L524" s="55">
        <f t="shared" si="165"/>
        <v>5180</v>
      </c>
      <c r="M524" s="55">
        <f t="shared" si="165"/>
        <v>5240</v>
      </c>
      <c r="N524" s="55">
        <f t="shared" si="165"/>
        <v>5240</v>
      </c>
      <c r="O524" s="55">
        <f t="shared" si="165"/>
        <v>5240</v>
      </c>
      <c r="P524" s="55">
        <f t="shared" si="165"/>
        <v>2840</v>
      </c>
      <c r="Q524" s="52">
        <f t="shared" si="156"/>
        <v>59808</v>
      </c>
      <c r="R524" s="52"/>
    </row>
    <row r="525" spans="1:18" ht="12.75">
      <c r="A525" s="53" t="s">
        <v>142</v>
      </c>
      <c r="B525" s="65">
        <f t="shared" si="162"/>
        <v>59808</v>
      </c>
      <c r="C525" s="65">
        <v>59808</v>
      </c>
      <c r="D525" s="50">
        <f t="shared" si="160"/>
        <v>0</v>
      </c>
      <c r="E525" s="55">
        <v>5000</v>
      </c>
      <c r="F525" s="55">
        <v>5000</v>
      </c>
      <c r="G525" s="55">
        <v>5240</v>
      </c>
      <c r="H525" s="55">
        <v>5240</v>
      </c>
      <c r="I525" s="55">
        <v>5180</v>
      </c>
      <c r="J525" s="55">
        <v>5228</v>
      </c>
      <c r="K525" s="55">
        <v>5180</v>
      </c>
      <c r="L525" s="55">
        <v>5180</v>
      </c>
      <c r="M525" s="55">
        <v>5240</v>
      </c>
      <c r="N525" s="55">
        <v>5240</v>
      </c>
      <c r="O525" s="55">
        <v>5240</v>
      </c>
      <c r="P525" s="55">
        <v>2840</v>
      </c>
      <c r="Q525" s="52">
        <f t="shared" si="156"/>
        <v>59808</v>
      </c>
      <c r="R525" s="52"/>
    </row>
    <row r="526" spans="1:18" ht="22.5">
      <c r="A526" s="57" t="s">
        <v>143</v>
      </c>
      <c r="B526" s="65">
        <f t="shared" si="162"/>
        <v>6579.999999999999</v>
      </c>
      <c r="C526" s="65">
        <v>6580</v>
      </c>
      <c r="D526" s="50">
        <f t="shared" si="160"/>
        <v>0</v>
      </c>
      <c r="E526" s="55">
        <f aca="true" t="shared" si="166" ref="E526:P526">E527+E532</f>
        <v>550</v>
      </c>
      <c r="F526" s="55">
        <f t="shared" si="166"/>
        <v>550</v>
      </c>
      <c r="G526" s="55">
        <f t="shared" si="166"/>
        <v>576.4</v>
      </c>
      <c r="H526" s="55">
        <f t="shared" si="166"/>
        <v>576.4</v>
      </c>
      <c r="I526" s="55">
        <f t="shared" si="166"/>
        <v>570.4</v>
      </c>
      <c r="J526" s="55">
        <f t="shared" si="166"/>
        <v>573.8999999999999</v>
      </c>
      <c r="K526" s="55">
        <f t="shared" si="166"/>
        <v>570</v>
      </c>
      <c r="L526" s="55">
        <f t="shared" si="166"/>
        <v>569</v>
      </c>
      <c r="M526" s="55">
        <f t="shared" si="166"/>
        <v>576.4</v>
      </c>
      <c r="N526" s="55">
        <f t="shared" si="166"/>
        <v>576.4</v>
      </c>
      <c r="O526" s="55">
        <f t="shared" si="166"/>
        <v>576.4</v>
      </c>
      <c r="P526" s="55">
        <f t="shared" si="166"/>
        <v>314.70000000000005</v>
      </c>
      <c r="Q526" s="52">
        <f t="shared" si="156"/>
        <v>6579.999999999999</v>
      </c>
      <c r="R526" s="52"/>
    </row>
    <row r="527" spans="1:18" ht="12.75">
      <c r="A527" s="53" t="s">
        <v>144</v>
      </c>
      <c r="B527" s="65">
        <f t="shared" si="162"/>
        <v>5382.5999999999985</v>
      </c>
      <c r="C527" s="65">
        <v>5382.599999999999</v>
      </c>
      <c r="D527" s="50">
        <f t="shared" si="160"/>
        <v>0</v>
      </c>
      <c r="E527" s="55">
        <f aca="true" t="shared" si="167" ref="E527:P527">E528+E529+E530+E531</f>
        <v>450</v>
      </c>
      <c r="F527" s="55">
        <f t="shared" si="167"/>
        <v>450</v>
      </c>
      <c r="G527" s="55">
        <f t="shared" si="167"/>
        <v>476.4</v>
      </c>
      <c r="H527" s="55">
        <f t="shared" si="167"/>
        <v>476.4</v>
      </c>
      <c r="I527" s="55">
        <f t="shared" si="167"/>
        <v>471.59999999999997</v>
      </c>
      <c r="J527" s="55">
        <f t="shared" si="167"/>
        <v>473.8999999999999</v>
      </c>
      <c r="K527" s="55">
        <f t="shared" si="167"/>
        <v>470.2</v>
      </c>
      <c r="L527" s="55">
        <f t="shared" si="167"/>
        <v>470.2</v>
      </c>
      <c r="M527" s="55">
        <f t="shared" si="167"/>
        <v>476.4</v>
      </c>
      <c r="N527" s="55">
        <f t="shared" si="167"/>
        <v>476.4</v>
      </c>
      <c r="O527" s="55">
        <f t="shared" si="167"/>
        <v>476.4</v>
      </c>
      <c r="P527" s="55">
        <f t="shared" si="167"/>
        <v>214.70000000000002</v>
      </c>
      <c r="Q527" s="52">
        <f t="shared" si="156"/>
        <v>5382.5999999999985</v>
      </c>
      <c r="R527" s="52"/>
    </row>
    <row r="528" spans="1:18" ht="12.75">
      <c r="A528" s="53" t="s">
        <v>145</v>
      </c>
      <c r="B528" s="65">
        <f t="shared" si="162"/>
        <v>4188.200000000001</v>
      </c>
      <c r="C528" s="65">
        <v>4188.2</v>
      </c>
      <c r="D528" s="50">
        <f t="shared" si="160"/>
        <v>0</v>
      </c>
      <c r="E528" s="55">
        <v>350</v>
      </c>
      <c r="F528" s="55">
        <v>350</v>
      </c>
      <c r="G528" s="55">
        <f>350+26.4</f>
        <v>376.4</v>
      </c>
      <c r="H528" s="55">
        <f>350+26.4</f>
        <v>376.4</v>
      </c>
      <c r="I528" s="55">
        <f>345.8+26.4</f>
        <v>372.2</v>
      </c>
      <c r="J528" s="55">
        <f>349.2+26.4</f>
        <v>375.59999999999997</v>
      </c>
      <c r="K528" s="55">
        <f>345.8+26.4</f>
        <v>372.2</v>
      </c>
      <c r="L528" s="55">
        <f>345.8+26.4</f>
        <v>372.2</v>
      </c>
      <c r="M528" s="55">
        <f>350+26.4</f>
        <v>376.4</v>
      </c>
      <c r="N528" s="55">
        <f>350+26.4</f>
        <v>376.4</v>
      </c>
      <c r="O528" s="55">
        <f>350+26.4</f>
        <v>376.4</v>
      </c>
      <c r="P528" s="55">
        <f>350.6+1-237.6</f>
        <v>114.00000000000003</v>
      </c>
      <c r="Q528" s="52">
        <f t="shared" si="156"/>
        <v>4188.200000000001</v>
      </c>
      <c r="R528" s="52"/>
    </row>
    <row r="529" spans="1:18" ht="12.75">
      <c r="A529" s="53" t="s">
        <v>146</v>
      </c>
      <c r="B529" s="65">
        <f t="shared" si="162"/>
        <v>359.4</v>
      </c>
      <c r="C529" s="65">
        <v>359.4</v>
      </c>
      <c r="D529" s="50">
        <f t="shared" si="160"/>
        <v>0</v>
      </c>
      <c r="E529" s="55">
        <v>30</v>
      </c>
      <c r="F529" s="55">
        <v>30</v>
      </c>
      <c r="G529" s="55">
        <v>30</v>
      </c>
      <c r="H529" s="55">
        <v>30</v>
      </c>
      <c r="I529" s="55">
        <v>29.6</v>
      </c>
      <c r="J529" s="55">
        <v>29.9</v>
      </c>
      <c r="K529" s="55">
        <v>29.6</v>
      </c>
      <c r="L529" s="55">
        <v>29.6</v>
      </c>
      <c r="M529" s="55">
        <v>30</v>
      </c>
      <c r="N529" s="55">
        <v>30</v>
      </c>
      <c r="O529" s="55">
        <v>30</v>
      </c>
      <c r="P529" s="55">
        <v>30.7</v>
      </c>
      <c r="Q529" s="52">
        <f t="shared" si="156"/>
        <v>359.4</v>
      </c>
      <c r="R529" s="52"/>
    </row>
    <row r="530" spans="1:18" ht="12.75">
      <c r="A530" s="53" t="s">
        <v>147</v>
      </c>
      <c r="B530" s="65">
        <f t="shared" si="162"/>
        <v>597.6999999999999</v>
      </c>
      <c r="C530" s="65">
        <v>597.7</v>
      </c>
      <c r="D530" s="50">
        <f t="shared" si="160"/>
        <v>0</v>
      </c>
      <c r="E530" s="55">
        <f>E524*0.01</f>
        <v>50</v>
      </c>
      <c r="F530" s="55">
        <f>F524*0.01</f>
        <v>50</v>
      </c>
      <c r="G530" s="55">
        <v>50</v>
      </c>
      <c r="H530" s="55">
        <v>50</v>
      </c>
      <c r="I530" s="55">
        <v>49.4</v>
      </c>
      <c r="J530" s="55">
        <v>49.5</v>
      </c>
      <c r="K530" s="55">
        <v>49.4</v>
      </c>
      <c r="L530" s="55">
        <v>49.4</v>
      </c>
      <c r="M530" s="55">
        <v>50</v>
      </c>
      <c r="N530" s="55">
        <v>50</v>
      </c>
      <c r="O530" s="55">
        <v>50</v>
      </c>
      <c r="P530" s="55">
        <v>50</v>
      </c>
      <c r="Q530" s="52">
        <f t="shared" si="156"/>
        <v>597.6999999999999</v>
      </c>
      <c r="R530" s="52"/>
    </row>
    <row r="531" spans="1:18" ht="12.75">
      <c r="A531" s="53" t="s">
        <v>148</v>
      </c>
      <c r="B531" s="65">
        <f t="shared" si="162"/>
        <v>237.3</v>
      </c>
      <c r="C531" s="65">
        <v>237.3</v>
      </c>
      <c r="D531" s="50">
        <f t="shared" si="160"/>
        <v>0</v>
      </c>
      <c r="E531" s="55">
        <v>20</v>
      </c>
      <c r="F531" s="55">
        <f>F524*0.004</f>
        <v>20</v>
      </c>
      <c r="G531" s="55">
        <v>20</v>
      </c>
      <c r="H531" s="55">
        <v>20</v>
      </c>
      <c r="I531" s="55">
        <v>20.4</v>
      </c>
      <c r="J531" s="55">
        <v>18.9</v>
      </c>
      <c r="K531" s="55">
        <v>19</v>
      </c>
      <c r="L531" s="55">
        <v>19</v>
      </c>
      <c r="M531" s="55">
        <v>20</v>
      </c>
      <c r="N531" s="55">
        <v>20</v>
      </c>
      <c r="O531" s="55">
        <v>20</v>
      </c>
      <c r="P531" s="55">
        <v>20</v>
      </c>
      <c r="Q531" s="52">
        <f t="shared" si="156"/>
        <v>237.3</v>
      </c>
      <c r="R531" s="52"/>
    </row>
    <row r="532" spans="1:18" ht="12.75">
      <c r="A532" s="53" t="s">
        <v>149</v>
      </c>
      <c r="B532" s="65">
        <f t="shared" si="162"/>
        <v>1197.3999999999999</v>
      </c>
      <c r="C532" s="65">
        <v>1197.4</v>
      </c>
      <c r="D532" s="50">
        <f t="shared" si="160"/>
        <v>0</v>
      </c>
      <c r="E532" s="55">
        <f>E524*0.02</f>
        <v>100</v>
      </c>
      <c r="F532" s="55">
        <f>F524*0.02</f>
        <v>100</v>
      </c>
      <c r="G532" s="55">
        <v>100</v>
      </c>
      <c r="H532" s="55">
        <v>100</v>
      </c>
      <c r="I532" s="55">
        <v>98.8</v>
      </c>
      <c r="J532" s="55">
        <v>100</v>
      </c>
      <c r="K532" s="55">
        <v>99.8</v>
      </c>
      <c r="L532" s="55">
        <v>98.8</v>
      </c>
      <c r="M532" s="55">
        <v>100</v>
      </c>
      <c r="N532" s="55">
        <v>100</v>
      </c>
      <c r="O532" s="55">
        <v>100</v>
      </c>
      <c r="P532" s="55">
        <v>100</v>
      </c>
      <c r="Q532" s="52">
        <f t="shared" si="156"/>
        <v>1197.3999999999999</v>
      </c>
      <c r="R532" s="52"/>
    </row>
    <row r="533" spans="1:18" ht="12.75">
      <c r="A533" s="53" t="s">
        <v>150</v>
      </c>
      <c r="B533" s="65">
        <f t="shared" si="162"/>
        <v>51182.3</v>
      </c>
      <c r="C533" s="65">
        <v>51182.3</v>
      </c>
      <c r="D533" s="50">
        <f t="shared" si="160"/>
        <v>0</v>
      </c>
      <c r="E533" s="55">
        <f>+E534+E535+E536+E537+E538+E539+E540+E541+E544+E546+E548</f>
        <v>6275</v>
      </c>
      <c r="F533" s="55">
        <f aca="true" t="shared" si="168" ref="F533:P533">+F534+F535+F536+F537+F538+F539+F540+F541+F544+F546+F548</f>
        <v>6355</v>
      </c>
      <c r="G533" s="55">
        <f t="shared" si="168"/>
        <v>5275</v>
      </c>
      <c r="H533" s="55">
        <f t="shared" si="168"/>
        <v>6145</v>
      </c>
      <c r="I533" s="55">
        <f t="shared" si="168"/>
        <v>4850</v>
      </c>
      <c r="J533" s="55">
        <f t="shared" si="168"/>
        <v>860</v>
      </c>
      <c r="K533" s="55">
        <f t="shared" si="168"/>
        <v>830</v>
      </c>
      <c r="L533" s="55">
        <f t="shared" si="168"/>
        <v>1850</v>
      </c>
      <c r="M533" s="55">
        <f t="shared" si="168"/>
        <v>1860</v>
      </c>
      <c r="N533" s="55">
        <f t="shared" si="168"/>
        <v>6275</v>
      </c>
      <c r="O533" s="55">
        <f t="shared" si="168"/>
        <v>5355</v>
      </c>
      <c r="P533" s="55">
        <f t="shared" si="168"/>
        <v>5252.3</v>
      </c>
      <c r="Q533" s="52">
        <f t="shared" si="156"/>
        <v>51182.3</v>
      </c>
      <c r="R533" s="52"/>
    </row>
    <row r="534" spans="1:18" ht="12.75">
      <c r="A534" s="53" t="s">
        <v>151</v>
      </c>
      <c r="B534" s="65">
        <f t="shared" si="162"/>
        <v>190</v>
      </c>
      <c r="C534" s="65">
        <v>190</v>
      </c>
      <c r="D534" s="50">
        <f t="shared" si="160"/>
        <v>0</v>
      </c>
      <c r="E534" s="55">
        <v>50</v>
      </c>
      <c r="F534" s="55">
        <v>50</v>
      </c>
      <c r="G534" s="55">
        <v>50</v>
      </c>
      <c r="H534" s="55"/>
      <c r="I534" s="55"/>
      <c r="J534" s="55"/>
      <c r="K534" s="55"/>
      <c r="L534" s="55"/>
      <c r="M534" s="55"/>
      <c r="N534" s="55"/>
      <c r="O534" s="55">
        <v>40</v>
      </c>
      <c r="P534" s="55"/>
      <c r="Q534" s="52">
        <f t="shared" si="156"/>
        <v>190</v>
      </c>
      <c r="R534" s="52"/>
    </row>
    <row r="535" spans="1:18" ht="12.75">
      <c r="A535" s="53" t="s">
        <v>152</v>
      </c>
      <c r="B535" s="65">
        <f t="shared" si="162"/>
        <v>6494.8</v>
      </c>
      <c r="C535" s="65">
        <v>6494.8</v>
      </c>
      <c r="D535" s="50">
        <f t="shared" si="160"/>
        <v>0</v>
      </c>
      <c r="E535" s="55">
        <v>540</v>
      </c>
      <c r="F535" s="55">
        <v>540</v>
      </c>
      <c r="G535" s="55">
        <v>540</v>
      </c>
      <c r="H535" s="55">
        <v>540</v>
      </c>
      <c r="I535" s="55">
        <v>540</v>
      </c>
      <c r="J535" s="55">
        <v>540</v>
      </c>
      <c r="K535" s="55">
        <v>540</v>
      </c>
      <c r="L535" s="55">
        <v>540</v>
      </c>
      <c r="M535" s="55">
        <v>540</v>
      </c>
      <c r="N535" s="55">
        <v>540</v>
      </c>
      <c r="O535" s="55">
        <v>540</v>
      </c>
      <c r="P535" s="55">
        <v>554.8</v>
      </c>
      <c r="Q535" s="52">
        <f t="shared" si="156"/>
        <v>6494.8</v>
      </c>
      <c r="R535" s="52"/>
    </row>
    <row r="536" spans="1:18" ht="12.75">
      <c r="A536" s="53" t="s">
        <v>153</v>
      </c>
      <c r="B536" s="65">
        <f t="shared" si="162"/>
        <v>30000</v>
      </c>
      <c r="C536" s="65">
        <v>30000</v>
      </c>
      <c r="D536" s="50">
        <f t="shared" si="160"/>
        <v>0</v>
      </c>
      <c r="E536" s="55">
        <v>3285</v>
      </c>
      <c r="F536" s="55">
        <v>3285</v>
      </c>
      <c r="G536" s="55">
        <v>3285</v>
      </c>
      <c r="H536" s="55">
        <v>4285</v>
      </c>
      <c r="I536" s="55">
        <v>3000</v>
      </c>
      <c r="J536" s="55"/>
      <c r="K536" s="55"/>
      <c r="L536" s="55"/>
      <c r="M536" s="55"/>
      <c r="N536" s="55">
        <v>4285</v>
      </c>
      <c r="O536" s="55">
        <v>4285</v>
      </c>
      <c r="P536" s="55">
        <v>4290</v>
      </c>
      <c r="Q536" s="52">
        <f t="shared" si="156"/>
        <v>30000</v>
      </c>
      <c r="R536" s="52"/>
    </row>
    <row r="537" spans="1:18" ht="12.75">
      <c r="A537" s="53" t="s">
        <v>154</v>
      </c>
      <c r="B537" s="65">
        <f t="shared" si="162"/>
        <v>930</v>
      </c>
      <c r="C537" s="65">
        <v>930</v>
      </c>
      <c r="D537" s="50">
        <f t="shared" si="160"/>
        <v>0</v>
      </c>
      <c r="E537" s="55">
        <v>80</v>
      </c>
      <c r="F537" s="55">
        <v>80</v>
      </c>
      <c r="G537" s="55">
        <v>80</v>
      </c>
      <c r="H537" s="55">
        <v>80</v>
      </c>
      <c r="I537" s="55">
        <v>70</v>
      </c>
      <c r="J537" s="55">
        <v>80</v>
      </c>
      <c r="K537" s="55">
        <v>70</v>
      </c>
      <c r="L537" s="55">
        <v>70</v>
      </c>
      <c r="M537" s="55">
        <v>80</v>
      </c>
      <c r="N537" s="55">
        <v>80</v>
      </c>
      <c r="O537" s="55">
        <v>80</v>
      </c>
      <c r="P537" s="55">
        <v>80</v>
      </c>
      <c r="Q537" s="52">
        <f t="shared" si="156"/>
        <v>930</v>
      </c>
      <c r="R537" s="52"/>
    </row>
    <row r="538" spans="1:18" ht="12.75">
      <c r="A538" s="53" t="s">
        <v>155</v>
      </c>
      <c r="B538" s="65">
        <f t="shared" si="162"/>
        <v>220</v>
      </c>
      <c r="C538" s="65">
        <v>220</v>
      </c>
      <c r="D538" s="50">
        <f t="shared" si="160"/>
        <v>0</v>
      </c>
      <c r="E538" s="55">
        <v>20</v>
      </c>
      <c r="F538" s="55">
        <v>20</v>
      </c>
      <c r="G538" s="55">
        <v>20</v>
      </c>
      <c r="H538" s="55">
        <v>20</v>
      </c>
      <c r="I538" s="55">
        <v>20</v>
      </c>
      <c r="J538" s="55">
        <v>20</v>
      </c>
      <c r="K538" s="55">
        <v>0</v>
      </c>
      <c r="L538" s="55">
        <v>20</v>
      </c>
      <c r="M538" s="55">
        <v>20</v>
      </c>
      <c r="N538" s="55">
        <v>20</v>
      </c>
      <c r="O538" s="55">
        <v>20</v>
      </c>
      <c r="P538" s="55">
        <v>20</v>
      </c>
      <c r="Q538" s="52">
        <f t="shared" si="156"/>
        <v>220</v>
      </c>
      <c r="R538" s="52"/>
    </row>
    <row r="539" spans="1:18" ht="12.75">
      <c r="A539" s="53" t="s">
        <v>156</v>
      </c>
      <c r="B539" s="65">
        <f t="shared" si="162"/>
        <v>2635.7</v>
      </c>
      <c r="C539" s="65">
        <v>2635.7</v>
      </c>
      <c r="D539" s="50">
        <f t="shared" si="160"/>
        <v>0</v>
      </c>
      <c r="E539" s="55">
        <v>220</v>
      </c>
      <c r="F539" s="55">
        <v>220</v>
      </c>
      <c r="G539" s="55">
        <v>220</v>
      </c>
      <c r="H539" s="55">
        <v>220</v>
      </c>
      <c r="I539" s="55">
        <v>220</v>
      </c>
      <c r="J539" s="55">
        <v>220</v>
      </c>
      <c r="K539" s="55">
        <v>220</v>
      </c>
      <c r="L539" s="55">
        <v>220</v>
      </c>
      <c r="M539" s="55">
        <v>220</v>
      </c>
      <c r="N539" s="55">
        <v>220</v>
      </c>
      <c r="O539" s="55">
        <v>220</v>
      </c>
      <c r="P539" s="55">
        <v>215.7</v>
      </c>
      <c r="Q539" s="52">
        <f t="shared" si="156"/>
        <v>2635.7</v>
      </c>
      <c r="R539" s="52"/>
    </row>
    <row r="540" spans="1:18" ht="12.75">
      <c r="A540" s="53" t="s">
        <v>157</v>
      </c>
      <c r="B540" s="65">
        <f t="shared" si="162"/>
        <v>300</v>
      </c>
      <c r="C540" s="65">
        <v>300</v>
      </c>
      <c r="D540" s="50">
        <f t="shared" si="160"/>
        <v>0</v>
      </c>
      <c r="E540" s="55">
        <v>50</v>
      </c>
      <c r="F540" s="55">
        <v>50</v>
      </c>
      <c r="G540" s="55">
        <v>50</v>
      </c>
      <c r="H540" s="55"/>
      <c r="I540" s="55"/>
      <c r="J540" s="55"/>
      <c r="K540" s="55"/>
      <c r="L540" s="55"/>
      <c r="M540" s="55"/>
      <c r="N540" s="55">
        <v>50</v>
      </c>
      <c r="O540" s="55">
        <v>50</v>
      </c>
      <c r="P540" s="55">
        <v>50</v>
      </c>
      <c r="Q540" s="52">
        <f t="shared" si="156"/>
        <v>300</v>
      </c>
      <c r="R540" s="52"/>
    </row>
    <row r="541" spans="1:18" ht="12.75">
      <c r="A541" s="53" t="s">
        <v>158</v>
      </c>
      <c r="B541" s="65">
        <f t="shared" si="162"/>
        <v>60</v>
      </c>
      <c r="C541" s="65">
        <v>60</v>
      </c>
      <c r="D541" s="50">
        <f t="shared" si="160"/>
        <v>0</v>
      </c>
      <c r="E541" s="55"/>
      <c r="F541" s="55">
        <v>30</v>
      </c>
      <c r="G541" s="55"/>
      <c r="H541" s="55"/>
      <c r="I541" s="55"/>
      <c r="J541" s="55"/>
      <c r="K541" s="55"/>
      <c r="L541" s="55"/>
      <c r="M541" s="55"/>
      <c r="N541" s="55"/>
      <c r="O541" s="55">
        <v>30</v>
      </c>
      <c r="P541" s="55"/>
      <c r="Q541" s="52">
        <f t="shared" si="156"/>
        <v>60</v>
      </c>
      <c r="R541" s="52"/>
    </row>
    <row r="542" spans="1:18" ht="12.75">
      <c r="A542" s="53" t="s">
        <v>159</v>
      </c>
      <c r="B542" s="65">
        <f t="shared" si="162"/>
        <v>0</v>
      </c>
      <c r="C542" s="65"/>
      <c r="D542" s="50">
        <f t="shared" si="160"/>
        <v>0</v>
      </c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2">
        <f t="shared" si="156"/>
        <v>0</v>
      </c>
      <c r="R542" s="52"/>
    </row>
    <row r="543" spans="1:18" ht="12.75">
      <c r="A543" s="53" t="s">
        <v>160</v>
      </c>
      <c r="B543" s="65">
        <f t="shared" si="162"/>
        <v>0</v>
      </c>
      <c r="C543" s="65"/>
      <c r="D543" s="50">
        <f t="shared" si="160"/>
        <v>0</v>
      </c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2">
        <f t="shared" si="156"/>
        <v>0</v>
      </c>
      <c r="R543" s="52"/>
    </row>
    <row r="544" spans="1:18" ht="12.75">
      <c r="A544" s="53" t="s">
        <v>161</v>
      </c>
      <c r="B544" s="65">
        <f t="shared" si="162"/>
        <v>160</v>
      </c>
      <c r="C544" s="65">
        <v>160</v>
      </c>
      <c r="D544" s="50">
        <f t="shared" si="160"/>
        <v>0</v>
      </c>
      <c r="E544" s="55">
        <v>30</v>
      </c>
      <c r="F544" s="55">
        <v>30</v>
      </c>
      <c r="G544" s="55">
        <v>30</v>
      </c>
      <c r="H544" s="55"/>
      <c r="I544" s="55"/>
      <c r="J544" s="55"/>
      <c r="K544" s="55"/>
      <c r="L544" s="55"/>
      <c r="M544" s="55"/>
      <c r="N544" s="55">
        <v>30</v>
      </c>
      <c r="O544" s="55">
        <v>40</v>
      </c>
      <c r="P544" s="55"/>
      <c r="Q544" s="52">
        <f t="shared" si="156"/>
        <v>160</v>
      </c>
      <c r="R544" s="52"/>
    </row>
    <row r="545" spans="1:18" ht="12.75">
      <c r="A545" s="53" t="s">
        <v>162</v>
      </c>
      <c r="B545" s="65">
        <f t="shared" si="162"/>
        <v>0</v>
      </c>
      <c r="C545" s="65"/>
      <c r="D545" s="50">
        <f t="shared" si="160"/>
        <v>0</v>
      </c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2">
        <f t="shared" si="156"/>
        <v>0</v>
      </c>
      <c r="R545" s="52"/>
    </row>
    <row r="546" spans="1:18" ht="12.75">
      <c r="A546" s="53" t="s">
        <v>163</v>
      </c>
      <c r="B546" s="65">
        <f t="shared" si="162"/>
        <v>10000</v>
      </c>
      <c r="C546" s="65">
        <v>10000</v>
      </c>
      <c r="D546" s="50">
        <f t="shared" si="160"/>
        <v>0</v>
      </c>
      <c r="E546" s="55">
        <v>2000</v>
      </c>
      <c r="F546" s="55">
        <v>2000</v>
      </c>
      <c r="G546" s="55">
        <v>1000</v>
      </c>
      <c r="H546" s="55">
        <v>1000</v>
      </c>
      <c r="I546" s="55">
        <v>1000</v>
      </c>
      <c r="J546" s="55"/>
      <c r="K546" s="55"/>
      <c r="L546" s="55">
        <v>1000</v>
      </c>
      <c r="M546" s="55">
        <v>1000</v>
      </c>
      <c r="N546" s="55">
        <v>1000</v>
      </c>
      <c r="O546" s="55">
        <v>0</v>
      </c>
      <c r="P546" s="55">
        <v>0</v>
      </c>
      <c r="Q546" s="52">
        <f t="shared" si="156"/>
        <v>10000</v>
      </c>
      <c r="R546" s="52"/>
    </row>
    <row r="547" spans="1:18" ht="12.75">
      <c r="A547" s="53" t="s">
        <v>164</v>
      </c>
      <c r="B547" s="65">
        <f t="shared" si="162"/>
        <v>0</v>
      </c>
      <c r="C547" s="65"/>
      <c r="D547" s="50">
        <f t="shared" si="160"/>
        <v>0</v>
      </c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2">
        <f t="shared" si="156"/>
        <v>0</v>
      </c>
      <c r="R547" s="52"/>
    </row>
    <row r="548" spans="1:18" ht="33.75">
      <c r="A548" s="57" t="s">
        <v>165</v>
      </c>
      <c r="B548" s="65">
        <f t="shared" si="162"/>
        <v>191.8</v>
      </c>
      <c r="C548" s="65">
        <v>191.8</v>
      </c>
      <c r="D548" s="50">
        <f t="shared" si="160"/>
        <v>0</v>
      </c>
      <c r="E548" s="55">
        <f aca="true" t="shared" si="169" ref="E548:P548">E549+E550+E551</f>
        <v>0</v>
      </c>
      <c r="F548" s="55">
        <f t="shared" si="169"/>
        <v>50</v>
      </c>
      <c r="G548" s="55">
        <f t="shared" si="169"/>
        <v>0</v>
      </c>
      <c r="H548" s="55">
        <f t="shared" si="169"/>
        <v>0</v>
      </c>
      <c r="I548" s="55">
        <f t="shared" si="169"/>
        <v>0</v>
      </c>
      <c r="J548" s="55">
        <f t="shared" si="169"/>
        <v>0</v>
      </c>
      <c r="K548" s="55">
        <f t="shared" si="169"/>
        <v>0</v>
      </c>
      <c r="L548" s="55">
        <f t="shared" si="169"/>
        <v>0</v>
      </c>
      <c r="M548" s="55">
        <f t="shared" si="169"/>
        <v>0</v>
      </c>
      <c r="N548" s="55">
        <f t="shared" si="169"/>
        <v>50</v>
      </c>
      <c r="O548" s="55">
        <f t="shared" si="169"/>
        <v>50</v>
      </c>
      <c r="P548" s="55">
        <f t="shared" si="169"/>
        <v>41.8</v>
      </c>
      <c r="Q548" s="52">
        <f t="shared" si="156"/>
        <v>191.8</v>
      </c>
      <c r="R548" s="52"/>
    </row>
    <row r="549" spans="1:18" ht="33.75">
      <c r="A549" s="57" t="s">
        <v>166</v>
      </c>
      <c r="B549" s="65">
        <f t="shared" si="162"/>
        <v>0</v>
      </c>
      <c r="C549" s="65"/>
      <c r="D549" s="50">
        <f t="shared" si="160"/>
        <v>0</v>
      </c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2">
        <f t="shared" si="156"/>
        <v>0</v>
      </c>
      <c r="R549" s="52"/>
    </row>
    <row r="550" spans="1:18" ht="22.5">
      <c r="A550" s="57" t="s">
        <v>167</v>
      </c>
      <c r="B550" s="65">
        <f t="shared" si="162"/>
        <v>191.8</v>
      </c>
      <c r="C550" s="65">
        <v>191.8</v>
      </c>
      <c r="D550" s="50">
        <f t="shared" si="160"/>
        <v>0</v>
      </c>
      <c r="E550" s="55"/>
      <c r="F550" s="55">
        <v>50</v>
      </c>
      <c r="G550" s="55"/>
      <c r="H550" s="55"/>
      <c r="I550" s="55"/>
      <c r="J550" s="55"/>
      <c r="K550" s="55"/>
      <c r="L550" s="55"/>
      <c r="M550" s="55"/>
      <c r="N550" s="55">
        <v>50</v>
      </c>
      <c r="O550" s="55">
        <v>50</v>
      </c>
      <c r="P550" s="55">
        <v>41.8</v>
      </c>
      <c r="Q550" s="52">
        <f t="shared" si="156"/>
        <v>191.8</v>
      </c>
      <c r="R550" s="52"/>
    </row>
    <row r="551" spans="1:18" ht="33.75">
      <c r="A551" s="57" t="s">
        <v>168</v>
      </c>
      <c r="B551" s="65">
        <f t="shared" si="162"/>
        <v>0</v>
      </c>
      <c r="C551" s="65"/>
      <c r="D551" s="50">
        <f t="shared" si="160"/>
        <v>0</v>
      </c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2">
        <f t="shared" si="156"/>
        <v>0</v>
      </c>
      <c r="R551" s="52"/>
    </row>
    <row r="552" spans="1:18" ht="12.75">
      <c r="A552" s="53" t="s">
        <v>169</v>
      </c>
      <c r="B552" s="65">
        <f t="shared" si="162"/>
        <v>0</v>
      </c>
      <c r="C552" s="65"/>
      <c r="D552" s="50">
        <f t="shared" si="160"/>
        <v>0</v>
      </c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2">
        <f t="shared" si="156"/>
        <v>0</v>
      </c>
      <c r="R552" s="52"/>
    </row>
    <row r="553" spans="1:18" ht="12.75">
      <c r="A553" s="53" t="s">
        <v>170</v>
      </c>
      <c r="B553" s="65">
        <f t="shared" si="162"/>
        <v>188.7</v>
      </c>
      <c r="C553" s="65">
        <v>188.7</v>
      </c>
      <c r="D553" s="50">
        <f t="shared" si="160"/>
        <v>0</v>
      </c>
      <c r="E553" s="55">
        <f aca="true" t="shared" si="170" ref="E553:P553">E554+E557</f>
        <v>50</v>
      </c>
      <c r="F553" s="55">
        <f t="shared" si="170"/>
        <v>50</v>
      </c>
      <c r="G553" s="55">
        <f t="shared" si="170"/>
        <v>50</v>
      </c>
      <c r="H553" s="55">
        <f t="shared" si="170"/>
        <v>0</v>
      </c>
      <c r="I553" s="55">
        <f t="shared" si="170"/>
        <v>0</v>
      </c>
      <c r="J553" s="55">
        <f t="shared" si="170"/>
        <v>38.7</v>
      </c>
      <c r="K553" s="55">
        <f t="shared" si="170"/>
        <v>0</v>
      </c>
      <c r="L553" s="55">
        <f t="shared" si="170"/>
        <v>0</v>
      </c>
      <c r="M553" s="55">
        <f t="shared" si="170"/>
        <v>0</v>
      </c>
      <c r="N553" s="55">
        <f t="shared" si="170"/>
        <v>0</v>
      </c>
      <c r="O553" s="55">
        <f t="shared" si="170"/>
        <v>0</v>
      </c>
      <c r="P553" s="55">
        <f t="shared" si="170"/>
        <v>0</v>
      </c>
      <c r="Q553" s="52">
        <f t="shared" si="156"/>
        <v>188.7</v>
      </c>
      <c r="R553" s="52"/>
    </row>
    <row r="554" spans="1:18" ht="12.75">
      <c r="A554" s="53" t="s">
        <v>171</v>
      </c>
      <c r="B554" s="65">
        <f t="shared" si="162"/>
        <v>188.7</v>
      </c>
      <c r="C554" s="65">
        <v>188.7</v>
      </c>
      <c r="D554" s="50">
        <f t="shared" si="160"/>
        <v>0</v>
      </c>
      <c r="E554" s="55">
        <f aca="true" t="shared" si="171" ref="E554:P555">E555</f>
        <v>50</v>
      </c>
      <c r="F554" s="55">
        <f t="shared" si="171"/>
        <v>50</v>
      </c>
      <c r="G554" s="55">
        <f t="shared" si="171"/>
        <v>50</v>
      </c>
      <c r="H554" s="55">
        <f t="shared" si="171"/>
        <v>0</v>
      </c>
      <c r="I554" s="55">
        <f t="shared" si="171"/>
        <v>0</v>
      </c>
      <c r="J554" s="55">
        <f t="shared" si="171"/>
        <v>38.7</v>
      </c>
      <c r="K554" s="55">
        <f t="shared" si="171"/>
        <v>0</v>
      </c>
      <c r="L554" s="55">
        <f t="shared" si="171"/>
        <v>0</v>
      </c>
      <c r="M554" s="55">
        <f t="shared" si="171"/>
        <v>0</v>
      </c>
      <c r="N554" s="55">
        <f t="shared" si="171"/>
        <v>0</v>
      </c>
      <c r="O554" s="55">
        <f t="shared" si="171"/>
        <v>0</v>
      </c>
      <c r="P554" s="55">
        <f t="shared" si="171"/>
        <v>0</v>
      </c>
      <c r="Q554" s="52">
        <f t="shared" si="156"/>
        <v>188.7</v>
      </c>
      <c r="R554" s="52"/>
    </row>
    <row r="555" spans="1:18" ht="22.5">
      <c r="A555" s="57" t="s">
        <v>172</v>
      </c>
      <c r="B555" s="65">
        <f t="shared" si="162"/>
        <v>188.7</v>
      </c>
      <c r="C555" s="65">
        <v>188.7</v>
      </c>
      <c r="D555" s="50">
        <f t="shared" si="160"/>
        <v>0</v>
      </c>
      <c r="E555" s="55">
        <f t="shared" si="171"/>
        <v>50</v>
      </c>
      <c r="F555" s="55">
        <f t="shared" si="171"/>
        <v>50</v>
      </c>
      <c r="G555" s="55">
        <f t="shared" si="171"/>
        <v>50</v>
      </c>
      <c r="H555" s="55">
        <f t="shared" si="171"/>
        <v>0</v>
      </c>
      <c r="I555" s="55">
        <f t="shared" si="171"/>
        <v>0</v>
      </c>
      <c r="J555" s="55">
        <f t="shared" si="171"/>
        <v>38.7</v>
      </c>
      <c r="K555" s="55">
        <f t="shared" si="171"/>
        <v>0</v>
      </c>
      <c r="L555" s="55">
        <f t="shared" si="171"/>
        <v>0</v>
      </c>
      <c r="M555" s="55">
        <f t="shared" si="171"/>
        <v>0</v>
      </c>
      <c r="N555" s="55">
        <f t="shared" si="171"/>
        <v>0</v>
      </c>
      <c r="O555" s="55">
        <f t="shared" si="171"/>
        <v>0</v>
      </c>
      <c r="P555" s="55">
        <f t="shared" si="171"/>
        <v>0</v>
      </c>
      <c r="Q555" s="52">
        <f t="shared" si="156"/>
        <v>188.7</v>
      </c>
      <c r="R555" s="52"/>
    </row>
    <row r="556" spans="1:18" ht="12.75">
      <c r="A556" s="53" t="s">
        <v>173</v>
      </c>
      <c r="B556" s="65">
        <f t="shared" si="162"/>
        <v>188.7</v>
      </c>
      <c r="C556" s="65">
        <v>188.7</v>
      </c>
      <c r="D556" s="50">
        <f t="shared" si="160"/>
        <v>0</v>
      </c>
      <c r="E556" s="55">
        <v>50</v>
      </c>
      <c r="F556" s="55">
        <v>50</v>
      </c>
      <c r="G556" s="55">
        <v>50</v>
      </c>
      <c r="H556" s="55"/>
      <c r="I556" s="55"/>
      <c r="J556" s="55">
        <v>38.7</v>
      </c>
      <c r="K556" s="55"/>
      <c r="L556" s="55"/>
      <c r="M556" s="55"/>
      <c r="N556" s="55"/>
      <c r="O556" s="55"/>
      <c r="P556" s="55"/>
      <c r="Q556" s="52">
        <f t="shared" si="156"/>
        <v>188.7</v>
      </c>
      <c r="R556" s="52"/>
    </row>
    <row r="557" spans="1:18" ht="12.75">
      <c r="A557" s="53" t="s">
        <v>174</v>
      </c>
      <c r="B557" s="65">
        <f t="shared" si="162"/>
        <v>0</v>
      </c>
      <c r="C557" s="65">
        <v>0</v>
      </c>
      <c r="D557" s="50">
        <f t="shared" si="160"/>
        <v>0</v>
      </c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2">
        <f t="shared" si="156"/>
        <v>0</v>
      </c>
      <c r="R557" s="52"/>
    </row>
    <row r="558" spans="1:18" ht="12.75">
      <c r="A558" s="53" t="s">
        <v>175</v>
      </c>
      <c r="B558" s="65">
        <f t="shared" si="162"/>
        <v>0</v>
      </c>
      <c r="C558" s="65"/>
      <c r="D558" s="50">
        <f t="shared" si="160"/>
        <v>0</v>
      </c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2">
        <f t="shared" si="156"/>
        <v>0</v>
      </c>
      <c r="R558" s="52"/>
    </row>
    <row r="559" spans="1:18" ht="12.75">
      <c r="A559" s="53" t="s">
        <v>176</v>
      </c>
      <c r="B559" s="65">
        <f t="shared" si="162"/>
        <v>0</v>
      </c>
      <c r="C559" s="65"/>
      <c r="D559" s="50">
        <f t="shared" si="160"/>
        <v>0</v>
      </c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2">
        <f t="shared" si="156"/>
        <v>0</v>
      </c>
      <c r="R559" s="52"/>
    </row>
    <row r="560" spans="1:18" ht="12.75">
      <c r="A560" s="53" t="s">
        <v>177</v>
      </c>
      <c r="B560" s="65">
        <f t="shared" si="162"/>
        <v>117758.99999999999</v>
      </c>
      <c r="C560" s="65">
        <v>117759</v>
      </c>
      <c r="D560" s="50">
        <f t="shared" si="160"/>
        <v>0</v>
      </c>
      <c r="E560" s="55">
        <f aca="true" t="shared" si="172" ref="E560:P560">E522</f>
        <v>11875</v>
      </c>
      <c r="F560" s="55">
        <f t="shared" si="172"/>
        <v>11955</v>
      </c>
      <c r="G560" s="55">
        <f t="shared" si="172"/>
        <v>11141.4</v>
      </c>
      <c r="H560" s="55">
        <f t="shared" si="172"/>
        <v>11961.4</v>
      </c>
      <c r="I560" s="55">
        <f t="shared" si="172"/>
        <v>10600.4</v>
      </c>
      <c r="J560" s="55">
        <f t="shared" si="172"/>
        <v>6700.599999999999</v>
      </c>
      <c r="K560" s="55">
        <f t="shared" si="172"/>
        <v>6580</v>
      </c>
      <c r="L560" s="55">
        <f t="shared" si="172"/>
        <v>7599</v>
      </c>
      <c r="M560" s="55">
        <f t="shared" si="172"/>
        <v>7676.4</v>
      </c>
      <c r="N560" s="55">
        <f t="shared" si="172"/>
        <v>12091.4</v>
      </c>
      <c r="O560" s="55">
        <f t="shared" si="172"/>
        <v>11171.4</v>
      </c>
      <c r="P560" s="55">
        <f t="shared" si="172"/>
        <v>8407</v>
      </c>
      <c r="Q560" s="52">
        <f t="shared" si="156"/>
        <v>117758.99999999999</v>
      </c>
      <c r="R560" s="52"/>
    </row>
    <row r="561" spans="1:18" ht="22.5">
      <c r="A561" s="57" t="s">
        <v>178</v>
      </c>
      <c r="B561" s="65">
        <f t="shared" si="162"/>
        <v>1595</v>
      </c>
      <c r="C561" s="65">
        <v>1595</v>
      </c>
      <c r="D561" s="50">
        <f t="shared" si="160"/>
        <v>0</v>
      </c>
      <c r="E561" s="55">
        <v>140</v>
      </c>
      <c r="F561" s="55">
        <v>140</v>
      </c>
      <c r="G561" s="55">
        <v>140</v>
      </c>
      <c r="H561" s="55">
        <v>140</v>
      </c>
      <c r="I561" s="55">
        <v>140</v>
      </c>
      <c r="J561" s="55">
        <v>140</v>
      </c>
      <c r="K561" s="55">
        <v>0</v>
      </c>
      <c r="L561" s="55">
        <v>0</v>
      </c>
      <c r="M561" s="55">
        <v>190</v>
      </c>
      <c r="N561" s="55">
        <v>190</v>
      </c>
      <c r="O561" s="55">
        <v>190</v>
      </c>
      <c r="P561" s="55">
        <v>185</v>
      </c>
      <c r="Q561" s="52">
        <f t="shared" si="156"/>
        <v>1595</v>
      </c>
      <c r="R561" s="52"/>
    </row>
    <row r="562" spans="1:18" ht="22.5">
      <c r="A562" s="57" t="s">
        <v>179</v>
      </c>
      <c r="B562" s="65">
        <f t="shared" si="162"/>
        <v>116163.99999999999</v>
      </c>
      <c r="C562" s="65">
        <v>116164</v>
      </c>
      <c r="D562" s="50">
        <f t="shared" si="160"/>
        <v>0</v>
      </c>
      <c r="E562" s="55">
        <f aca="true" t="shared" si="173" ref="E562:P562">E560-E561</f>
        <v>11735</v>
      </c>
      <c r="F562" s="55">
        <f t="shared" si="173"/>
        <v>11815</v>
      </c>
      <c r="G562" s="55">
        <f t="shared" si="173"/>
        <v>11001.4</v>
      </c>
      <c r="H562" s="55">
        <f t="shared" si="173"/>
        <v>11821.4</v>
      </c>
      <c r="I562" s="55">
        <f t="shared" si="173"/>
        <v>10460.4</v>
      </c>
      <c r="J562" s="55">
        <f t="shared" si="173"/>
        <v>6560.599999999999</v>
      </c>
      <c r="K562" s="55">
        <f t="shared" si="173"/>
        <v>6580</v>
      </c>
      <c r="L562" s="55">
        <f t="shared" si="173"/>
        <v>7599</v>
      </c>
      <c r="M562" s="55">
        <f t="shared" si="173"/>
        <v>7486.4</v>
      </c>
      <c r="N562" s="55">
        <f t="shared" si="173"/>
        <v>11901.4</v>
      </c>
      <c r="O562" s="55">
        <f t="shared" si="173"/>
        <v>10981.4</v>
      </c>
      <c r="P562" s="55">
        <f t="shared" si="173"/>
        <v>8222</v>
      </c>
      <c r="Q562" s="52">
        <f t="shared" si="156"/>
        <v>116163.99999999999</v>
      </c>
      <c r="R562" s="52"/>
    </row>
    <row r="563" spans="1:18" ht="12.75">
      <c r="A563" s="53" t="s">
        <v>180</v>
      </c>
      <c r="B563" s="65"/>
      <c r="C563" s="65"/>
      <c r="D563" s="6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2">
        <f t="shared" si="156"/>
        <v>0</v>
      </c>
      <c r="R563" s="52"/>
    </row>
    <row r="564" spans="1:18" ht="12.75">
      <c r="A564" s="53" t="s">
        <v>181</v>
      </c>
      <c r="B564" s="65"/>
      <c r="C564" s="65"/>
      <c r="D564" s="6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2">
        <f t="shared" si="156"/>
        <v>0</v>
      </c>
      <c r="R564" s="52"/>
    </row>
    <row r="565" spans="1:18" ht="12.75">
      <c r="A565" s="53" t="s">
        <v>182</v>
      </c>
      <c r="B565" s="65"/>
      <c r="C565" s="65"/>
      <c r="D565" s="6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2">
        <f t="shared" si="156"/>
        <v>0</v>
      </c>
      <c r="R565" s="52"/>
    </row>
    <row r="566" spans="1:18" ht="12.75">
      <c r="A566" s="53" t="s">
        <v>183</v>
      </c>
      <c r="B566" s="65"/>
      <c r="C566" s="65"/>
      <c r="D566" s="6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2">
        <f>E566+F566+G566+H566+I566+J566+K566+L566+M566+N566+O566+P566</f>
        <v>0</v>
      </c>
      <c r="R566" s="52"/>
    </row>
    <row r="567" spans="1:18" ht="12.75">
      <c r="A567" s="53" t="s">
        <v>184</v>
      </c>
      <c r="B567" s="65"/>
      <c r="C567" s="65"/>
      <c r="D567" s="6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2">
        <f>E567+F567+G567+H567+I567+J567+K567+L567+M567+N567+O567+P567</f>
        <v>0</v>
      </c>
      <c r="R567" s="52"/>
    </row>
    <row r="568" spans="1:18" ht="12.75">
      <c r="A568" s="53" t="s">
        <v>185</v>
      </c>
      <c r="B568" s="65"/>
      <c r="C568" s="65"/>
      <c r="D568" s="6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2">
        <f>E568+F568+G568+H568+I568+J568+K568+L568+M568+N568+O568+P568</f>
        <v>0</v>
      </c>
      <c r="R568" s="52"/>
    </row>
    <row r="569" spans="1:18" ht="12.75">
      <c r="A569" s="53" t="s">
        <v>185</v>
      </c>
      <c r="B569" s="65"/>
      <c r="C569" s="65"/>
      <c r="D569" s="6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2">
        <f>E569+F569+G569+H569+I569+J569+K569+L569+M569+N569+O569+P569</f>
        <v>0</v>
      </c>
      <c r="R569" s="52"/>
    </row>
    <row r="570" spans="5:18" ht="12.75"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52"/>
      <c r="R570" s="52"/>
    </row>
    <row r="571" spans="5:18" ht="12.75"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52"/>
      <c r="R571" s="52"/>
    </row>
    <row r="572" spans="2:18" ht="12.75">
      <c r="B572" s="70" t="s">
        <v>196</v>
      </c>
      <c r="C572" s="70"/>
      <c r="D572" s="70"/>
      <c r="E572" s="70"/>
      <c r="F572" s="70"/>
      <c r="G572" s="70"/>
      <c r="H572" s="97" t="s">
        <v>197</v>
      </c>
      <c r="I572" s="97"/>
      <c r="J572" s="70"/>
      <c r="K572" s="70"/>
      <c r="L572" s="70"/>
      <c r="M572" s="70"/>
      <c r="N572" s="70"/>
      <c r="O572" s="70"/>
      <c r="P572" s="70"/>
      <c r="Q572" s="52"/>
      <c r="R572" s="52"/>
    </row>
    <row r="573" spans="5:18" ht="12.75"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52"/>
      <c r="R573" s="52"/>
    </row>
    <row r="574" spans="5:18" ht="12.75">
      <c r="E574" s="70" t="s">
        <v>198</v>
      </c>
      <c r="F574" s="70"/>
      <c r="G574" s="70"/>
      <c r="H574" s="97" t="s">
        <v>199</v>
      </c>
      <c r="I574" s="97"/>
      <c r="J574" s="70"/>
      <c r="K574" s="70"/>
      <c r="L574" s="70"/>
      <c r="M574" s="70"/>
      <c r="N574" s="70"/>
      <c r="O574" s="70"/>
      <c r="P574" s="70"/>
      <c r="Q574" s="52"/>
      <c r="R574" s="52"/>
    </row>
    <row r="575" spans="17:18" ht="12.75">
      <c r="Q575" s="52"/>
      <c r="R575" s="52"/>
    </row>
    <row r="576" spans="17:18" ht="12.75">
      <c r="Q576" s="52"/>
      <c r="R576" s="52"/>
    </row>
    <row r="577" spans="17:18" ht="12.75">
      <c r="Q577" s="52"/>
      <c r="R577" s="52"/>
    </row>
    <row r="578" spans="17:18" ht="12.75">
      <c r="Q578" s="52"/>
      <c r="R578" s="52"/>
    </row>
    <row r="579" spans="17:18" ht="12.75">
      <c r="Q579" s="52"/>
      <c r="R579" s="52"/>
    </row>
    <row r="580" spans="17:18" ht="12.75">
      <c r="Q580" s="52"/>
      <c r="R580" s="52"/>
    </row>
    <row r="581" spans="17:18" ht="12.75">
      <c r="Q581" s="52"/>
      <c r="R581" s="52"/>
    </row>
    <row r="582" spans="17:18" ht="12.75">
      <c r="Q582" s="52"/>
      <c r="R582" s="52"/>
    </row>
    <row r="583" spans="17:18" ht="12.75">
      <c r="Q583" s="52"/>
      <c r="R583" s="52"/>
    </row>
    <row r="584" spans="17:18" ht="12.75">
      <c r="Q584" s="52"/>
      <c r="R584" s="52"/>
    </row>
    <row r="585" spans="17:18" ht="12.75">
      <c r="Q585" s="52"/>
      <c r="R585" s="52"/>
    </row>
    <row r="586" spans="17:18" ht="12.75">
      <c r="Q586" s="52"/>
      <c r="R586" s="52"/>
    </row>
    <row r="587" spans="17:18" ht="12.75">
      <c r="Q587" s="52"/>
      <c r="R587" s="52"/>
    </row>
    <row r="588" spans="17:18" ht="12.75">
      <c r="Q588" s="52"/>
      <c r="R588" s="52"/>
    </row>
    <row r="589" spans="17:18" ht="12.75">
      <c r="Q589" s="52"/>
      <c r="R589" s="52"/>
    </row>
    <row r="590" spans="17:18" ht="12.75">
      <c r="Q590" s="52"/>
      <c r="R590" s="52"/>
    </row>
    <row r="591" spans="17:18" ht="12.75">
      <c r="Q591" s="52"/>
      <c r="R591" s="52"/>
    </row>
    <row r="592" spans="17:18" ht="12.75">
      <c r="Q592" s="52"/>
      <c r="R592" s="52"/>
    </row>
    <row r="593" spans="17:18" ht="12.75">
      <c r="Q593" s="52"/>
      <c r="R593" s="52"/>
    </row>
    <row r="594" spans="17:18" ht="12.75">
      <c r="Q594" s="52"/>
      <c r="R594" s="52"/>
    </row>
    <row r="595" spans="17:18" ht="12.75">
      <c r="Q595" s="52"/>
      <c r="R595" s="52"/>
    </row>
    <row r="596" spans="17:18" ht="12.75">
      <c r="Q596" s="52"/>
      <c r="R596" s="52"/>
    </row>
    <row r="597" spans="17:18" ht="12.75">
      <c r="Q597" s="52"/>
      <c r="R597" s="52"/>
    </row>
    <row r="598" spans="17:18" ht="12.75">
      <c r="Q598" s="52"/>
      <c r="R598" s="52"/>
    </row>
    <row r="599" spans="17:18" ht="12.75">
      <c r="Q599" s="52"/>
      <c r="R599" s="52"/>
    </row>
    <row r="600" spans="17:18" ht="12.75">
      <c r="Q600" s="52"/>
      <c r="R600" s="52"/>
    </row>
    <row r="601" spans="17:18" ht="12.75">
      <c r="Q601" s="52"/>
      <c r="R601" s="52"/>
    </row>
    <row r="602" spans="17:18" ht="12.75">
      <c r="Q602" s="52"/>
      <c r="R602" s="52"/>
    </row>
    <row r="603" spans="17:18" ht="12.75">
      <c r="Q603" s="52"/>
      <c r="R603" s="52"/>
    </row>
    <row r="604" spans="17:18" ht="12.75">
      <c r="Q604" s="52"/>
      <c r="R604" s="52"/>
    </row>
    <row r="605" spans="17:18" ht="12.75">
      <c r="Q605" s="52"/>
      <c r="R605" s="52"/>
    </row>
    <row r="606" spans="17:18" ht="12.75">
      <c r="Q606" s="52"/>
      <c r="R606" s="52"/>
    </row>
    <row r="607" spans="17:18" ht="12.75">
      <c r="Q607" s="52"/>
      <c r="R607" s="52"/>
    </row>
    <row r="608" spans="17:18" ht="12.75">
      <c r="Q608" s="52"/>
      <c r="R608" s="52"/>
    </row>
    <row r="609" spans="17:18" ht="12.75">
      <c r="Q609" s="52"/>
      <c r="R609" s="52"/>
    </row>
    <row r="610" spans="17:18" ht="12.75">
      <c r="Q610" s="52"/>
      <c r="R610" s="52"/>
    </row>
    <row r="611" spans="17:18" ht="12.75">
      <c r="Q611" s="52"/>
      <c r="R611" s="52"/>
    </row>
    <row r="612" spans="17:18" ht="12.75">
      <c r="Q612" s="52"/>
      <c r="R612" s="52"/>
    </row>
    <row r="613" spans="17:18" ht="12.75">
      <c r="Q613" s="52"/>
      <c r="R613" s="52"/>
    </row>
    <row r="614" spans="17:18" ht="12.75">
      <c r="Q614" s="52"/>
      <c r="R614" s="52"/>
    </row>
  </sheetData>
  <sheetProtection/>
  <mergeCells count="3">
    <mergeCell ref="A1:P1"/>
    <mergeCell ref="H572:I572"/>
    <mergeCell ref="H574:I5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Сансармаа Нямдаваа</dc:creator>
  <cp:keywords/>
  <dc:description/>
  <cp:lastModifiedBy>User</cp:lastModifiedBy>
  <cp:lastPrinted>2014-04-08T04:58:51Z</cp:lastPrinted>
  <dcterms:created xsi:type="dcterms:W3CDTF">2014-01-07T07:27:16Z</dcterms:created>
  <dcterms:modified xsi:type="dcterms:W3CDTF">2014-04-08T05:07:15Z</dcterms:modified>
  <cp:category/>
  <cp:version/>
  <cp:contentType/>
  <cp:contentStatus/>
</cp:coreProperties>
</file>